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1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3" activeTab="1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 sheetId="13" r:id="rId13"/>
    <sheet name="PT 01" sheetId="14" r:id="rId14"/>
    <sheet name="02 " sheetId="15" r:id="rId15"/>
    <sheet name="PT02" sheetId="16" r:id="rId16"/>
    <sheet name="03 " sheetId="17" r:id="rId17"/>
    <sheet name="PT03" sheetId="18" r:id="rId18"/>
    <sheet name="04 " sheetId="19" r:id="rId19"/>
    <sheet name="PT04" sheetId="20" r:id="rId20"/>
    <sheet name="05 " sheetId="21" r:id="rId21"/>
    <sheet name="06.1" sheetId="22" r:id="rId22"/>
    <sheet name="07.1" sheetId="23" r:id="rId23"/>
    <sheet name="06" sheetId="24" r:id="rId24"/>
    <sheet name="07" sheetId="25" r:id="rId25"/>
    <sheet name="08" sheetId="26" r:id="rId26"/>
    <sheet name="09" sheetId="27" r:id="rId27"/>
    <sheet name="10" sheetId="28" r:id="rId28"/>
    <sheet name="11" sheetId="29" r:id="rId29"/>
    <sheet name="12" sheetId="30" r:id="rId30"/>
    <sheet name="13" sheetId="31" r:id="rId31"/>
    <sheet name="14" sheetId="32" r:id="rId32"/>
    <sheet name="15" sheetId="33" r:id="rId33"/>
    <sheet name="16" sheetId="34" r:id="rId34"/>
    <sheet name="17" sheetId="35" r:id="rId35"/>
    <sheet name="18 " sheetId="36" r:id="rId36"/>
    <sheet name=" 19" sheetId="37" r:id="rId37"/>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 '!$A$1:$N$26</definedName>
    <definedName name="_xlnm.Print_Area" localSheetId="14">'02 '!$A$1:$O$26</definedName>
    <definedName name="_xlnm.Print_Area" localSheetId="16">'03 '!$A$1:$N$27</definedName>
    <definedName name="_xlnm.Print_Area" localSheetId="18">'04 '!$A$1:$O$26</definedName>
    <definedName name="_xlnm.Print_Area" localSheetId="20">'05 '!$A$1:$L$40</definedName>
    <definedName name="_xlnm.Print_Area" localSheetId="23">'06'!$A$1:$U$89</definedName>
    <definedName name="_xlnm.Print_Area" localSheetId="21">'06.1'!$A$1:$S$34</definedName>
    <definedName name="_xlnm.Print_Area" localSheetId="24">'07'!$A$1:$U$89</definedName>
    <definedName name="_xlnm.Print_Area" localSheetId="22">'07.1'!$A$1:$T$33</definedName>
    <definedName name="_xlnm.Print_Area" localSheetId="25">'08'!$A$1:$N$29</definedName>
    <definedName name="_xlnm.Print_Area" localSheetId="27">'10'!$A$1:$L$31</definedName>
    <definedName name="_xlnm.Print_Area" localSheetId="28">'11'!$A$1:$U$30</definedName>
    <definedName name="_xlnm.Print_Area" localSheetId="1">'Mãu BC mien giam 8'!$A$1:$N$36</definedName>
    <definedName name="_xlnm.Print_Area" localSheetId="13">'PT 01'!$A$1:$C$39</definedName>
    <definedName name="_xlnm.Print_Area" localSheetId="15">'PT02'!$A$1:$C$42</definedName>
    <definedName name="_xlnm.Print_Area" localSheetId="17">'PT03'!$A$1:$C$44</definedName>
    <definedName name="_xlnm.Print_Area" localSheetId="19">'PT04'!$A$1:$C$41</definedName>
    <definedName name="_xlnm.Print_Titles" localSheetId="23">'06'!$6:$10</definedName>
    <definedName name="_xlnm.Print_Titles" localSheetId="24">'07'!$6:$10</definedName>
    <definedName name="_xlnm.Print_Titles" localSheetId="26">'09'!$6:$10</definedName>
    <definedName name="_xlnm.Print_Titles" localSheetId="27">'10'!$6:$10</definedName>
    <definedName name="_xlnm.Print_Titles" localSheetId="10">'bieu lay so lieu bc viet'!$6:$11</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30.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<sst xmlns="http://schemas.openxmlformats.org/spreadsheetml/2006/main" count="4069" uniqueCount="825">
  <si>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</si>
  <si>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</si>
  <si>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</si>
  <si>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</si>
  <si>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</si>
  <si>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</si>
  <si>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</si>
  <si>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</si>
  <si>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</si>
  <si>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</si>
  <si>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</si>
  <si>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</si>
  <si>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</si>
  <si>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</si>
  <si>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</si>
  <si>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</si>
  <si>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</si>
  <si>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</si>
  <si>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</si>
  <si>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</si>
  <si>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</si>
  <si>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</si>
  <si>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</si>
  <si>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</si>
  <si>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</si>
  <si>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</si>
  <si>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</si>
  <si>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</si>
  <si>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</si>
  <si>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</si>
  <si>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</si>
  <si>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</si>
  <si>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</si>
  <si>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</si>
  <si>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</si>
  <si>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</si>
  <si>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</si>
  <si>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</si>
  <si>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</si>
  <si>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</si>
  <si>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</si>
  <si>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</si>
  <si>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</si>
  <si>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</si>
  <si>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</si>
  <si>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</si>
  <si>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</si>
  <si>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</si>
  <si>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</si>
  <si>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</si>
  <si>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</si>
  <si>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</si>
  <si>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</si>
  <si>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</si>
  <si>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</si>
  <si>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</si>
  <si>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</si>
  <si>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</si>
  <si>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</si>
  <si>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</si>
  <si>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</si>
  <si>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</si>
  <si>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</si>
  <si>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</si>
  <si>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</si>
  <si>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</si>
  <si>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</si>
  <si>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</si>
  <si>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</si>
  <si>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</si>
  <si>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</si>
  <si>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</si>
  <si>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</si>
  <si>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</si>
  <si>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</si>
  <si>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</si>
  <si>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</si>
  <si>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</si>
  <si>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</si>
  <si>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</si>
  <si>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</si>
  <si>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</si>
  <si>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</si>
  <si>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</si>
  <si>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</si>
  <si>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</si>
  <si>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</si>
  <si>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</si>
  <si>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</si>
  <si>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</si>
  <si>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</si>
  <si>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</si>
  <si>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</si>
  <si>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</si>
  <si>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</si>
  <si>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</si>
  <si>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</si>
  <si>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</si>
  <si>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</si>
  <si>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</si>
  <si>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</si>
  <si>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</si>
  <si>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</si>
  <si>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</si>
  <si>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</si>
  <si>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</si>
  <si>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</si>
  <si>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</si>
  <si>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</si>
  <si>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</si>
  <si>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</si>
  <si>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</si>
  <si>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</si>
  <si>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</si>
  <si>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</si>
  <si>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</si>
  <si>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</si>
  <si>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</si>
  <si>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</si>
  <si>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</si>
  <si>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</si>
  <si>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</si>
  <si>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</si>
  <si>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</si>
  <si>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</si>
  <si>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</si>
  <si>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</si>
  <si>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</si>
  <si>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</si>
  <si>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</si>
  <si>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</si>
  <si>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</si>
  <si>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</si>
  <si>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</si>
  <si>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</si>
  <si>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</si>
  <si>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</si>
  <si>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</si>
  <si>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</si>
  <si>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</si>
  <si>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</si>
  <si>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</si>
  <si>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</si>
  <si>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</si>
  <si>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</si>
  <si>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</si>
  <si>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</si>
  <si>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</si>
  <si>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</si>
  <si>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</si>
  <si>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</si>
  <si>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</si>
  <si>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</si>
  <si>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</si>
  <si>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</si>
  <si>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</si>
  <si>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</si>
  <si>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</si>
  <si>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</si>
  <si>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</si>
  <si>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</si>
  <si>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</si>
  <si>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</si>
  <si>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</si>
  <si>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</si>
  <si>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</si>
  <si>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</si>
  <si>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</si>
  <si>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</si>
  <si>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</si>
  <si>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</si>
  <si>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</si>
  <si>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</si>
  <si>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</si>
  <si>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</si>
  <si>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</si>
  <si>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</si>
  <si>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</si>
  <si>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</si>
  <si>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</si>
  <si>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</si>
  <si>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</si>
  <si>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</si>
  <si>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</si>
  <si>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</si>
  <si>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</si>
  <si>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</si>
  <si>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</si>
  <si>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</si>
  <si>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</si>
  <si>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</si>
  <si>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</si>
  <si>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</si>
  <si>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</si>
  <si>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</si>
  <si>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</si>
  <si>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</si>
  <si>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</si>
  <si>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</si>
  <si>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</si>
  <si>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</si>
  <si>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</si>
  <si>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</si>
  <si>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</si>
  <si>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</si>
  <si>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</si>
  <si>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</si>
  <si>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</si>
  <si>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</si>
  <si>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</si>
  <si>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</si>
  <si>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</si>
  <si>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</si>
  <si>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</si>
  <si>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</si>
  <si>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</si>
  <si>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</si>
  <si>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</si>
  <si>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</si>
  <si>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</si>
  <si>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</si>
  <si>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</si>
  <si>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</si>
  <si>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</si>
  <si>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</si>
  <si>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</si>
  <si>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</si>
  <si>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</si>
  <si>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</si>
  <si>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</si>
  <si>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</si>
  <si>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</si>
  <si>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</si>
  <si>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</si>
  <si>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</si>
  <si>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</si>
  <si>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</si>
  <si>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</si>
  <si>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</si>
  <si>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</si>
  <si>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</si>
  <si>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</si>
  <si>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</si>
  <si>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</si>
  <si>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</si>
  <si>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</si>
  <si>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</si>
  <si>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</si>
  <si>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</si>
  <si>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</si>
  <si>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</si>
  <si>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</si>
  <si>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</si>
  <si>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</si>
  <si>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</si>
  <si>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</si>
  <si>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</si>
  <si>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</si>
  <si>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</si>
  <si>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</si>
  <si>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</si>
  <si>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</si>
  <si>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</si>
  <si>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</si>
  <si>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</si>
  <si>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</si>
  <si>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</si>
  <si>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</si>
  <si>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</si>
  <si>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</si>
  <si>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</si>
  <si>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</si>
  <si>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</si>
  <si>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</si>
  <si>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</si>
  <si>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</si>
  <si>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</si>
  <si>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</si>
  <si>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</si>
  <si>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</si>
  <si>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</si>
  <si>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</si>
  <si>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</si>
  <si>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</si>
  <si>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</si>
  <si>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</si>
  <si>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</si>
  <si>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</si>
  <si>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</si>
  <si>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</si>
  <si>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</si>
  <si>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</si>
  <si>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</si>
  <si>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</si>
  <si>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</si>
  <si>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</si>
  <si>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</si>
  <si>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</si>
  <si>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</si>
  <si>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</si>
  <si>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</si>
  <si>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</si>
  <si>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</si>
  <si>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</si>
  <si>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</si>
  <si>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</si>
  <si>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</si>
  <si>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</si>
  <si>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</si>
  <si>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</si>
  <si>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</si>
  <si>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</si>
  <si>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</si>
  <si>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</si>
  <si>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</si>
  <si>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</si>
  <si>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</si>
  <si>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</si>
  <si>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</si>
  <si>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</si>
  <si>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</si>
  <si>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</si>
  <si>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</si>
  <si>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</si>
  <si>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</si>
  <si>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</si>
  <si>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</si>
  <si>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</si>
  <si>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</si>
  <si>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</si>
  <si>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</si>
  <si>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</si>
  <si>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</si>
  <si>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t>Ban hành theo TT số: 08/2015/TT-BTP</t>
  </si>
  <si>
    <t>ngày 26 tháng 6 năm 2015</t>
  </si>
  <si>
    <t>Truy thu</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</si>
  <si>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</si>
  <si>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</si>
  <si>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</si>
  <si>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</si>
  <si>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</si>
  <si>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</si>
  <si>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</si>
  <si>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</si>
  <si>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</si>
  <si>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</si>
  <si>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</si>
  <si>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</si>
  <si>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</si>
  <si>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</si>
  <si>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</si>
  <si>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</si>
  <si>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</si>
  <si>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</si>
  <si>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</si>
  <si>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</si>
  <si>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</si>
  <si>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</si>
  <si>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</si>
  <si>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</si>
  <si>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</si>
  <si>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</si>
  <si>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</si>
  <si>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</si>
  <si>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</si>
  <si>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</si>
  <si>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</si>
  <si>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</si>
  <si>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</si>
  <si>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</si>
  <si>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</si>
  <si>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</si>
  <si>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</si>
  <si>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</si>
  <si>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</si>
  <si>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</si>
  <si>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</si>
  <si>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</si>
  <si>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</si>
  <si>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</si>
  <si>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</si>
  <si>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</si>
  <si>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</si>
  <si>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</si>
  <si>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</si>
  <si>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</si>
  <si>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</si>
  <si>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</si>
  <si>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</si>
  <si>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</si>
  <si>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</si>
  <si>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</si>
  <si>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</si>
  <si>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</si>
  <si>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</si>
  <si>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</si>
  <si>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</si>
  <si>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</si>
  <si>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</si>
  <si>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</si>
  <si>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</si>
  <si>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</si>
  <si>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</si>
  <si>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</si>
  <si>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</si>
  <si>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</si>
  <si>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</si>
  <si>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</si>
  <si>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</si>
  <si>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</si>
  <si>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</si>
  <si>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</si>
  <si>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</si>
  <si>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</si>
  <si>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</si>
  <si>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</si>
  <si>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</si>
  <si>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</si>
  <si>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</si>
  <si>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</si>
  <si>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</si>
  <si>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</si>
  <si>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</si>
  <si>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</si>
  <si>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</si>
  <si>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</si>
  <si>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</si>
  <si>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</si>
  <si>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</si>
  <si>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</si>
  <si>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</si>
  <si>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</si>
  <si>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</si>
  <si>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</si>
  <si>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</si>
  <si>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</si>
  <si>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</si>
  <si>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</si>
  <si>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</si>
  <si>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</si>
  <si>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</si>
  <si>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</si>
  <si>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</si>
  <si>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</si>
  <si>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</si>
  <si>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</si>
  <si>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</si>
  <si>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</si>
  <si>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</si>
  <si>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</si>
  <si>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</si>
  <si>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</si>
  <si>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</si>
  <si>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</si>
  <si>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</si>
  <si>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</si>
  <si>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</si>
  <si>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</si>
  <si>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</si>
  <si>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</si>
  <si>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</si>
  <si>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</si>
  <si>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</si>
  <si>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</si>
  <si>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</si>
  <si>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</si>
  <si>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</si>
  <si>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</si>
  <si>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</si>
  <si>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</si>
  <si>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</si>
  <si>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</si>
  <si>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</si>
  <si>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</si>
  <si>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</si>
  <si>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</si>
  <si>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</si>
  <si>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</si>
  <si>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</si>
  <si>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</si>
  <si>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</si>
  <si>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</si>
  <si>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</si>
  <si>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</si>
  <si>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</si>
  <si>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</si>
  <si>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</si>
  <si>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</si>
  <si>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</si>
  <si>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</si>
  <si>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</si>
  <si>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</si>
  <si>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</si>
  <si>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</si>
  <si>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</si>
  <si>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</si>
  <si>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</si>
  <si>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</si>
  <si>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</si>
  <si>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</si>
  <si>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</si>
  <si>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</si>
  <si>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</si>
  <si>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</si>
  <si>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</si>
  <si>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</si>
  <si>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</si>
  <si>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</si>
  <si>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</si>
  <si>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</si>
  <si>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</si>
  <si>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</si>
  <si>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</si>
  <si>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</si>
  <si>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</si>
  <si>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</si>
  <si>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</si>
  <si>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</si>
  <si>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</si>
  <si>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</si>
  <si>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</si>
  <si>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</si>
  <si>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</si>
  <si>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</si>
  <si>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</si>
  <si>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</si>
  <si>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</si>
  <si>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</si>
  <si>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</si>
  <si>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</si>
  <si>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</si>
  <si>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</si>
  <si>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</si>
  <si>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</si>
  <si>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</si>
  <si>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</si>
  <si>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</si>
  <si>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</si>
  <si>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</si>
  <si>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</si>
  <si>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</si>
  <si>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</si>
  <si>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</si>
  <si>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</si>
  <si>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</si>
  <si>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</si>
  <si>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</si>
  <si>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</si>
  <si>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</si>
  <si>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</si>
  <si>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</si>
  <si>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</si>
  <si>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</si>
  <si>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</si>
  <si>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</si>
  <si>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</si>
  <si>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</si>
  <si>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</si>
  <si>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</si>
  <si>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</si>
  <si>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</si>
  <si>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</si>
  <si>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</si>
  <si>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</si>
  <si>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</si>
  <si>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</si>
  <si>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</si>
  <si>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</si>
  <si>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</si>
  <si>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</si>
  <si>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</si>
  <si>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</si>
  <si>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</si>
  <si>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</si>
  <si>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</si>
  <si>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</si>
  <si>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</si>
  <si>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</si>
  <si>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</si>
  <si>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</si>
  <si>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</si>
  <si>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</si>
  <si>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</si>
  <si>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</si>
  <si>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</si>
  <si>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</si>
  <si>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</si>
  <si>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</si>
  <si>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</si>
  <si>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</si>
  <si>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</si>
  <si>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</si>
  <si>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</si>
  <si>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</si>
  <si>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</si>
  <si>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</si>
  <si>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</si>
  <si>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</si>
  <si>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</si>
  <si>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</si>
  <si>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</si>
  <si>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</si>
  <si>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</si>
  <si>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</si>
  <si>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</si>
  <si>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</si>
  <si>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</si>
  <si>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</si>
  <si>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</si>
  <si>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</si>
  <si>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</si>
  <si>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</si>
  <si>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</si>
  <si>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</si>
  <si>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</si>
  <si>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</si>
  <si>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</si>
  <si>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Đơn vị tính: Việc</t>
  </si>
  <si>
    <t>Số việc phải đôn đốc thi hành án hành chính đã nhận</t>
  </si>
  <si>
    <t>Kết quả đôn đốc thi hành án hành chính</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</si>
  <si>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</si>
  <si>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</si>
  <si>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</si>
  <si>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</si>
  <si>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</si>
  <si>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</si>
  <si>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</si>
  <si>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</si>
  <si>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</si>
  <si>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</si>
  <si>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</si>
  <si>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</si>
  <si>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</si>
  <si>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</si>
  <si>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</si>
  <si>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</si>
  <si>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</si>
  <si>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</si>
  <si>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</si>
  <si>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</si>
  <si>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</si>
  <si>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</si>
  <si>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</si>
  <si>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</si>
  <si>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</si>
  <si>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</si>
  <si>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</si>
  <si>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ngày 26 tháng 6 năm 201513</t>
  </si>
  <si>
    <t>Biểu số: 11/TK-THA</t>
  </si>
  <si>
    <t>Biểu số: 12/TK-THA</t>
  </si>
  <si>
    <t xml:space="preserve"> Viện KSND cấp cao</t>
  </si>
  <si>
    <t>Ngày nhận báo cáo:………………...…</t>
  </si>
  <si>
    <t>Ngày nhận báo cáo:….……………...…</t>
  </si>
  <si>
    <t xml:space="preserve"> Ngày nhận báo cáo:………………...…</t>
  </si>
  <si>
    <t>CTHADS TRÀ VINH</t>
  </si>
  <si>
    <t>Nhan Quốc Hải</t>
  </si>
  <si>
    <t>Trần Việt Hồng</t>
  </si>
  <si>
    <t>PHÓ CỤC TRƯỞNG</t>
  </si>
  <si>
    <t xml:space="preserve">    - Cột 1= cột 2 + cột 3; cột 4= cột 5 + cột 6.</t>
  </si>
  <si>
    <t xml:space="preserve">    - Đối với Chi cục thi hành án dân sự chỉ thống kê số chung của Chi cục;</t>
  </si>
  <si>
    <t xml:space="preserve">   - Biểu mẫu này dùng cho Chi cục Thi hành án dân sự và Cục Thi hành án dân sự;</t>
  </si>
  <si>
    <t>H. TRÀ CÚ</t>
  </si>
  <si>
    <t>H. CẦU KÈ</t>
  </si>
  <si>
    <t>H. CÀNG LONG</t>
  </si>
  <si>
    <t>H. TIỂU CẦN</t>
  </si>
  <si>
    <t>H. CẦU NGANG</t>
  </si>
  <si>
    <t>H. DUYÊN HẢI</t>
  </si>
  <si>
    <t>TX. DUYÊN HẢI</t>
  </si>
  <si>
    <t>H. CHÂU THÀNH</t>
  </si>
  <si>
    <t>TP. TRÀ VINH</t>
  </si>
  <si>
    <t>CHI CỤC THI HÀNH ÁN</t>
  </si>
  <si>
    <t>CỤC THI HÀNH ÁN DÂN SỰ TỈNH</t>
  </si>
  <si>
    <t>TỔNG CỘNG</t>
  </si>
  <si>
    <t xml:space="preserve">Tổng số 
</t>
  </si>
  <si>
    <t xml:space="preserve">Số văn bản thông báo kết quả thi hành án nhận được
</t>
  </si>
  <si>
    <t xml:space="preserve">
….tháng, năm 20.…….
</t>
  </si>
  <si>
    <t>CHI CỤC THADS</t>
  </si>
  <si>
    <t>CỤC THADS TỈNH</t>
  </si>
  <si>
    <t>TỔNG SỐ</t>
  </si>
  <si>
    <t>Đơn vị nhận báo cáo:</t>
  </si>
  <si>
    <t xml:space="preserve"> Đơn vị gửi báo cáo:</t>
  </si>
  <si>
    <t>TỔNG</t>
  </si>
  <si>
    <t xml:space="preserve">TỔNG SỐ </t>
  </si>
  <si>
    <t>Võ Quang Vinh</t>
  </si>
  <si>
    <t>9.4</t>
  </si>
  <si>
    <t>9.3</t>
  </si>
  <si>
    <t>Phan Văn Vũ</t>
  </si>
  <si>
    <t>9.2</t>
  </si>
  <si>
    <t>Ông Văn Lời</t>
  </si>
  <si>
    <t>9.1</t>
  </si>
  <si>
    <t>Huyện Trà Cú</t>
  </si>
  <si>
    <t>8.5</t>
  </si>
  <si>
    <t>Nguyễn Văn Liệt</t>
  </si>
  <si>
    <t>8.4</t>
  </si>
  <si>
    <t>8.3</t>
  </si>
  <si>
    <t>8.2</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</si>
  <si>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</si>
  <si>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</si>
  <si>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</si>
  <si>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</si>
  <si>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</si>
  <si>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</si>
  <si>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</si>
  <si>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</si>
  <si>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</si>
  <si>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</si>
  <si>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</si>
  <si>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</si>
  <si>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</si>
  <si>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</si>
  <si>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</si>
  <si>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</si>
  <si>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</si>
  <si>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</si>
  <si>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</si>
  <si>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</si>
  <si>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</si>
  <si>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</si>
  <si>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</si>
  <si>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</si>
  <si>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</si>
  <si>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</si>
  <si>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</si>
  <si>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</si>
  <si>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</si>
  <si>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</si>
  <si>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</si>
  <si>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</si>
  <si>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</si>
  <si>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</si>
  <si>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</si>
  <si>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</si>
  <si>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</si>
  <si>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</si>
  <si>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</si>
  <si>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</si>
  <si>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</si>
  <si>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</si>
  <si>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</si>
  <si>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</si>
  <si>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</si>
  <si>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</si>
  <si>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</si>
  <si>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</si>
  <si>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</si>
  <si>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</si>
  <si>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</si>
  <si>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cục</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</si>
  <si>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</si>
  <si>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</si>
  <si>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</si>
  <si>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</si>
  <si>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</si>
  <si>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</si>
  <si>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</si>
  <si>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</si>
  <si>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</si>
  <si>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t xml:space="preserve">Đơn vị  báo cáo: </t>
  </si>
  <si>
    <t>18</t>
  </si>
  <si>
    <t>17</t>
  </si>
  <si>
    <t>16</t>
  </si>
  <si>
    <t>Ban hành theo TT số: 08/2015/TT_BTP</t>
  </si>
  <si>
    <t>Ngày 26 tháng 6 năm 2016</t>
  </si>
  <si>
    <t>Ngày nhận báo cáo:…………………..</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</si>
  <si>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</si>
  <si>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</si>
  <si>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</si>
  <si>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</si>
  <si>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</si>
  <si>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</si>
  <si>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</si>
  <si>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</si>
  <si>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</si>
  <si>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</si>
  <si>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</si>
  <si>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21</t>
  </si>
  <si>
    <t>23</t>
  </si>
  <si>
    <t>Trần Văn To</t>
  </si>
  <si>
    <t>Huỳnh Văn Kha</t>
  </si>
  <si>
    <t>Lê Thị Cẩm Thúy</t>
  </si>
  <si>
    <t>6.6</t>
  </si>
  <si>
    <t>Phan Ngọc Siêng</t>
  </si>
  <si>
    <t>5.5</t>
  </si>
  <si>
    <t>Nguyễn Minh Kiệt</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</si>
  <si>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</si>
  <si>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</si>
  <si>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</si>
  <si>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</si>
  <si>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</si>
  <si>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</si>
  <si>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</si>
  <si>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</si>
  <si>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</si>
  <si>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</si>
  <si>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</si>
  <si>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</si>
  <si>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 xml:space="preserve">Trần Thị Thu Hiền </t>
  </si>
  <si>
    <t>Trần  Thị Thu Hiền</t>
  </si>
  <si>
    <t>Dương Trung Trực</t>
  </si>
  <si>
    <t>Nguyễn Thanh Tùng</t>
  </si>
  <si>
    <t>Trần T Ngọc Hương</t>
  </si>
  <si>
    <t>Phạm Văn Bửu</t>
  </si>
  <si>
    <t>7.6</t>
  </si>
  <si>
    <t>Huỳnh Thanh Hải</t>
  </si>
  <si>
    <t>Lê Thị Cảm Thúy</t>
  </si>
  <si>
    <t>Huuỳnh Long Thắng</t>
  </si>
  <si>
    <t>Huỳnh Long Thắng</t>
  </si>
  <si>
    <t>Nguyễn Thanh Cao</t>
  </si>
  <si>
    <t xml:space="preserve"> Nguyễn Văn Liệt</t>
  </si>
  <si>
    <t>Huỳnh Công Thành</t>
  </si>
  <si>
    <t>Lâm Thị Bé Ba</t>
  </si>
  <si>
    <t>Phạm Thị Như Thủy</t>
  </si>
  <si>
    <t>12 tháng / năm 2019</t>
  </si>
  <si>
    <r>
      <rPr>
        <sz val="12"/>
        <color indexed="10"/>
        <rFont val="Times New Roman"/>
        <family val="1"/>
      </rPr>
      <t>Trà Vinh</t>
    </r>
    <r>
      <rPr>
        <sz val="12"/>
        <rFont val="Times New Roman"/>
        <family val="1"/>
      </rPr>
      <t xml:space="preserve">, ngày </t>
    </r>
    <r>
      <rPr>
        <sz val="12"/>
        <color indexed="10"/>
        <rFont val="Times New Roman"/>
        <family val="1"/>
      </rPr>
      <t>01</t>
    </r>
    <r>
      <rPr>
        <sz val="12"/>
        <rFont val="Times New Roman"/>
        <family val="1"/>
      </rPr>
      <t xml:space="preserve"> tháng 9 năm 2019</t>
    </r>
  </si>
  <si>
    <t xml:space="preserve"> Số chưa có điều kiện thi hành ( Điều 44a Luật Thi hành án dân sự)</t>
  </si>
  <si>
    <t>Số đình chỉ thi hành án (Điều 50 Luật Thi hành án dân sự)</t>
  </si>
  <si>
    <t>Số tạm đình chỉ thi hành án (Điều 49 Luật Thi hành án dân sự)</t>
  </si>
  <si>
    <t>Số hoãn thi hành án (Điều 48 Luật Thi hành án dân sự )</t>
  </si>
  <si>
    <r>
      <t xml:space="preserve">Số lượng </t>
    </r>
    <r>
      <rPr>
        <sz val="14"/>
        <rFont val="Times New Roman"/>
        <family val="1"/>
      </rPr>
      <t>(việc)</t>
    </r>
  </si>
  <si>
    <t>- Điểm 4.1 chỉ thống kê những việc cơ quan chưa ra quyết định hoãn thi hành án.</t>
  </si>
  <si>
    <t>- Đối với việc ủy thác thi hành án chỉ thống kê đối với việc đã ra quyết định ủy thác thi hành án;</t>
  </si>
  <si>
    <t>- Số việc đình chỉ tại điểm 1.2, Mục II không bao gồm số việc miễn tại điểm 1.4, Mục II;</t>
  </si>
  <si>
    <t>- Biểu này được dùng chung cho Chấp hành viên, Chi cục Thi hành án dân sự và Cục Thi hành án dân sự;</t>
  </si>
  <si>
    <t>0</t>
  </si>
  <si>
    <r>
      <t xml:space="preserve">Đơn vị nhận báo cáo: </t>
    </r>
    <r>
      <rPr>
        <b/>
        <sz val="8"/>
        <rFont val="Times New Roman"/>
        <family val="1"/>
      </rPr>
      <t>Tổng cục</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</si>
</sst>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99">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i/>
      <sz val="11"/>
      <color indexed="10"/>
      <name val="Times New Roman"/>
      <family val="1"/>
    </font>
    <font>
      <sz val="9"/>
      <name val="Arial"/>
      <family val="2"/>
    </font>
    <font>
      <i/>
      <sz val="9"/>
      <color indexed="12"/>
      <name val="Times New Roman"/>
      <family val="1"/>
    </font>
    <font>
      <sz val="7"/>
      <name val="Times New Roman"/>
      <family val="1"/>
    </font>
    <font>
      <i/>
      <sz val="8"/>
      <name val="Times New Roman"/>
      <family val="1"/>
    </font>
    <font>
      <sz val="12"/>
      <name val=".VnTimeH"/>
      <family val="2"/>
    </font>
    <font>
      <sz val="9"/>
      <name val=".VnTimeH"/>
      <family val="2"/>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i/>
      <sz val="5"/>
      <name val="Times New Roman"/>
      <family val="1"/>
    </font>
    <font>
      <b/>
      <sz val="5"/>
      <name val="Times New Roman"/>
      <family val="1"/>
    </font>
    <font>
      <sz val="8"/>
      <color indexed="8"/>
      <name val="Times New Roman"/>
      <family val="1"/>
    </font>
    <font>
      <i/>
      <sz val="8"/>
      <color indexed="10"/>
      <name val="Times New Roman"/>
      <family val="1"/>
    </font>
    <font>
      <sz val="8"/>
      <color indexed="10"/>
      <name val="Arial"/>
      <family val="2"/>
    </font>
    <font>
      <sz val="12"/>
      <color indexed="10"/>
      <name val="Times"/>
      <family val="1"/>
    </font>
    <font>
      <sz val="12"/>
      <name val="Times"/>
      <family val="1"/>
    </font>
    <font>
      <sz val="11"/>
      <name val="Times"/>
      <family val="1"/>
    </font>
    <font>
      <sz val="10"/>
      <name val="Times"/>
      <family val="1"/>
    </font>
    <font>
      <sz val="9"/>
      <color indexed="10"/>
      <name val=".VnTime"/>
      <family val="2"/>
    </font>
    <font>
      <i/>
      <sz val="5"/>
      <color indexed="10"/>
      <name val="Times New Roman"/>
      <family val="1"/>
    </font>
    <font>
      <i/>
      <sz val="12"/>
      <color indexed="10"/>
      <name val="Times New Roman"/>
      <family val="1"/>
    </font>
    <font>
      <sz val="5"/>
      <color indexed="8"/>
      <name val="Times New Roman"/>
      <family val="1"/>
    </font>
    <font>
      <sz val="5"/>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7"/>
      <color indexed="10"/>
      <name val="Times New Roman"/>
      <family val="1"/>
    </font>
    <font>
      <sz val="9"/>
      <color indexed="10"/>
      <name val="Times New Roman"/>
      <family val="1"/>
    </font>
    <font>
      <b/>
      <sz val="8"/>
      <color indexed="10"/>
      <name val="Times New Roman"/>
      <family val="1"/>
    </font>
    <font>
      <b/>
      <i/>
      <sz val="5"/>
      <color indexed="10"/>
      <name val="Times New Roman"/>
      <family val="1"/>
    </font>
    <font>
      <b/>
      <sz val="12"/>
      <name val="Cambria"/>
      <family val="1"/>
    </font>
    <font>
      <sz val="12"/>
      <name val="Cambria"/>
      <family val="1"/>
    </font>
    <font>
      <sz val="9"/>
      <color indexed="8"/>
      <name val="Times New Roman"/>
      <family val="0"/>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i/>
      <sz val="5"/>
      <color rgb="FFFF0000"/>
      <name val="Times New Roman"/>
      <family val="1"/>
    </font>
    <font>
      <sz val="8"/>
      <color rgb="FFFF0000"/>
      <name val="Arial"/>
      <family val="2"/>
    </font>
    <font>
      <b/>
      <sz val="8"/>
      <color rgb="FFFF0000"/>
      <name val="Times New Roman"/>
      <family val="1"/>
    </font>
    <font>
      <sz val="10"/>
      <color rgb="FFFF0000"/>
      <name val="Arial"/>
      <family val="2"/>
    </font>
    <font>
      <sz val="11"/>
      <color rgb="FFFF0000"/>
      <name val="Times New Roman"/>
      <family val="1"/>
    </font>
    <font>
      <i/>
      <sz val="8"/>
      <color rgb="FFFF0000"/>
      <name val="Times New Roman"/>
      <family val="1"/>
    </font>
    <font>
      <sz val="8"/>
      <color rgb="FF000000"/>
      <name val="Times New Roman"/>
      <family val="1"/>
    </font>
    <font>
      <sz val="8"/>
      <color theme="1"/>
      <name val="Times New Roman"/>
      <family val="1"/>
    </font>
    <font>
      <sz val="5"/>
      <color rgb="FFFF0000"/>
      <name val="Times New Roman"/>
      <family val="1"/>
    </font>
    <font>
      <sz val="5"/>
      <color rgb="FF000000"/>
      <name val="Times New Roman"/>
      <family val="1"/>
    </font>
    <font>
      <sz val="5"/>
      <color theme="1"/>
      <name val="Times New Roman"/>
      <family val="1"/>
    </font>
    <font>
      <b/>
      <i/>
      <sz val="8"/>
      <color rgb="FFFF0000"/>
      <name val="Times New Roman"/>
      <family val="1"/>
    </font>
    <font>
      <b/>
      <i/>
      <sz val="5"/>
      <color rgb="FFFF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2"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62"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62"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62"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62"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62"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62"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62"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62"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62"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62"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62"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63"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63" fillId="2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63"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63"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63"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63"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63"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63"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63"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63" fillId="3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63" fillId="3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63"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4" fillId="3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65" fillId="37" borderId="1" applyNumberFormat="0" applyAlignment="0" applyProtection="0"/>
    <xf numFmtId="0" fontId="43" fillId="38" borderId="2" applyNumberFormat="0" applyAlignment="0" applyProtection="0"/>
    <xf numFmtId="0" fontId="43" fillId="38" borderId="2" applyNumberFormat="0" applyAlignment="0" applyProtection="0"/>
    <xf numFmtId="0" fontId="166" fillId="39" borderId="3" applyNumberFormat="0" applyAlignment="0" applyProtection="0"/>
    <xf numFmtId="0" fontId="44" fillId="40" borderId="4" applyNumberFormat="0" applyAlignment="0" applyProtection="0"/>
    <xf numFmtId="0" fontId="44"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16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69"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70"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71"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172"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7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73" fillId="42" borderId="1" applyNumberFormat="0" applyAlignment="0" applyProtection="0"/>
    <xf numFmtId="0" fontId="50" fillId="9" borderId="2" applyNumberFormat="0" applyAlignment="0" applyProtection="0"/>
    <xf numFmtId="0" fontId="50" fillId="9" borderId="2" applyNumberFormat="0" applyAlignment="0" applyProtection="0"/>
    <xf numFmtId="0" fontId="174"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175"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45" borderId="13" applyNumberFormat="0" applyFont="0" applyAlignment="0" applyProtection="0"/>
    <xf numFmtId="0" fontId="40" fillId="46" borderId="14" applyNumberFormat="0" applyFont="0" applyAlignment="0" applyProtection="0"/>
    <xf numFmtId="0" fontId="40" fillId="46" borderId="14" applyNumberFormat="0" applyFont="0" applyAlignment="0" applyProtection="0"/>
    <xf numFmtId="0" fontId="176" fillId="37" borderId="15" applyNumberFormat="0" applyAlignment="0" applyProtection="0"/>
    <xf numFmtId="0" fontId="53" fillId="38" borderId="16" applyNumberFormat="0" applyAlignment="0" applyProtection="0"/>
    <xf numFmtId="0" fontId="53" fillId="38"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167" fillId="0" borderId="0" applyFont="0" applyFill="0" applyBorder="0" applyAlignment="0" applyProtection="0"/>
    <xf numFmtId="0" fontId="17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78"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17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2027">
    <xf numFmtId="0" fontId="0" fillId="0" borderId="0" xfId="0" applyAlignment="1">
      <alignment/>
    </xf>
    <xf numFmtId="49" fontId="0" fillId="0" borderId="0" xfId="0" applyNumberFormat="1" applyFill="1" applyAlignment="1">
      <alignment/>
    </xf>
    <xf numFmtId="49" fontId="13" fillId="0" borderId="0" xfId="96" applyNumberFormat="1" applyFont="1" applyBorder="1" applyAlignment="1">
      <alignment vertical="center"/>
    </xf>
    <xf numFmtId="49" fontId="13" fillId="0" borderId="19" xfId="96" applyNumberFormat="1" applyFont="1" applyBorder="1" applyAlignment="1">
      <alignment vertical="center"/>
    </xf>
    <xf numFmtId="49" fontId="9" fillId="0" borderId="20" xfId="0" applyNumberFormat="1" applyFont="1" applyBorder="1" applyAlignment="1">
      <alignment horizontal="center"/>
    </xf>
    <xf numFmtId="49" fontId="9" fillId="0" borderId="20" xfId="0" applyNumberFormat="1" applyFont="1" applyFill="1" applyBorder="1" applyAlignment="1">
      <alignment horizontal="left"/>
    </xf>
    <xf numFmtId="49" fontId="11"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9" fillId="0" borderId="22" xfId="0" applyNumberFormat="1" applyFont="1" applyFill="1" applyBorder="1" applyAlignment="1">
      <alignment/>
    </xf>
    <xf numFmtId="49" fontId="9"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xf>
    <xf numFmtId="49" fontId="10" fillId="0" borderId="20" xfId="0" applyNumberFormat="1" applyFont="1" applyFill="1" applyBorder="1" applyAlignment="1">
      <alignment horizontal="left"/>
    </xf>
    <xf numFmtId="49" fontId="2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xf>
    <xf numFmtId="49" fontId="16" fillId="0" borderId="20" xfId="0" applyNumberFormat="1" applyFont="1" applyFill="1" applyBorder="1" applyAlignment="1">
      <alignment horizontal="left"/>
    </xf>
    <xf numFmtId="49" fontId="9" fillId="0" borderId="20" xfId="0" applyNumberFormat="1" applyFont="1" applyFill="1" applyBorder="1" applyAlignment="1">
      <alignment horizontal="center"/>
    </xf>
    <xf numFmtId="49" fontId="11"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49" fontId="24" fillId="0" borderId="0" xfId="0" applyNumberFormat="1" applyFont="1" applyFill="1" applyAlignment="1">
      <alignment/>
    </xf>
    <xf numFmtId="49" fontId="26" fillId="0" borderId="0" xfId="0" applyNumberFormat="1" applyFont="1" applyFill="1" applyAlignment="1">
      <alignment/>
    </xf>
    <xf numFmtId="49" fontId="7" fillId="0" borderId="0" xfId="0" applyNumberFormat="1" applyFont="1" applyFill="1" applyAlignment="1">
      <alignment/>
    </xf>
    <xf numFmtId="49" fontId="17"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9" fillId="0" borderId="20" xfId="0" applyNumberFormat="1" applyFont="1" applyFill="1" applyBorder="1" applyAlignment="1">
      <alignment/>
    </xf>
    <xf numFmtId="49" fontId="19" fillId="0" borderId="0" xfId="0" applyNumberFormat="1" applyFont="1" applyFill="1" applyBorder="1" applyAlignment="1">
      <alignment vertical="center" wrapText="1"/>
    </xf>
    <xf numFmtId="49" fontId="22" fillId="0" borderId="0" xfId="0" applyNumberFormat="1" applyFont="1" applyFill="1" applyAlignment="1">
      <alignment/>
    </xf>
    <xf numFmtId="49" fontId="27"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8" fillId="47" borderId="20" xfId="144" applyNumberFormat="1" applyFont="1" applyFill="1" applyBorder="1" applyAlignment="1" applyProtection="1">
      <alignment horizontal="center" vertical="center"/>
      <protection/>
    </xf>
    <xf numFmtId="49" fontId="0" fillId="47" borderId="0" xfId="146" applyNumberFormat="1" applyFont="1" applyFill="1" applyBorder="1" applyAlignment="1">
      <alignment horizontal="left"/>
      <protection/>
    </xf>
    <xf numFmtId="49" fontId="0" fillId="0" borderId="0" xfId="146" applyNumberFormat="1" applyFont="1">
      <alignment/>
      <protection/>
    </xf>
    <xf numFmtId="49" fontId="0" fillId="0" borderId="0" xfId="146" applyNumberFormat="1">
      <alignment/>
      <protection/>
    </xf>
    <xf numFmtId="49" fontId="0" fillId="0" borderId="0" xfId="146" applyNumberFormat="1" applyFont="1" applyAlignment="1">
      <alignment horizontal="left"/>
      <protection/>
    </xf>
    <xf numFmtId="49" fontId="0" fillId="0" borderId="0" xfId="146" applyNumberFormat="1" applyFont="1" applyBorder="1" applyAlignment="1">
      <alignment wrapText="1"/>
      <protection/>
    </xf>
    <xf numFmtId="49" fontId="19" fillId="0" borderId="0" xfId="146" applyNumberFormat="1" applyFont="1" applyAlignment="1">
      <alignment/>
      <protection/>
    </xf>
    <xf numFmtId="49" fontId="0" fillId="0" borderId="0" xfId="146" applyNumberFormat="1" applyFont="1" applyBorder="1" applyAlignment="1">
      <alignment horizontal="left" wrapText="1"/>
      <protection/>
    </xf>
    <xf numFmtId="49" fontId="22" fillId="0" borderId="0" xfId="146" applyNumberFormat="1" applyFont="1" applyAlignment="1">
      <alignment horizontal="left"/>
      <protection/>
    </xf>
    <xf numFmtId="49" fontId="0" fillId="0" borderId="0" xfId="146" applyNumberFormat="1" applyFont="1" applyFill="1" applyAlignment="1">
      <alignment/>
      <protection/>
    </xf>
    <xf numFmtId="49" fontId="0" fillId="0" borderId="0" xfId="146" applyNumberFormat="1" applyFont="1" applyFill="1" applyAlignment="1">
      <alignment horizontal="center"/>
      <protection/>
    </xf>
    <xf numFmtId="49" fontId="0" fillId="0" borderId="0" xfId="146" applyNumberFormat="1" applyFont="1" applyAlignment="1">
      <alignment horizontal="center"/>
      <protection/>
    </xf>
    <xf numFmtId="49" fontId="0" fillId="0" borderId="0" xfId="146" applyNumberFormat="1" applyFont="1" applyFill="1">
      <alignment/>
      <protection/>
    </xf>
    <xf numFmtId="49" fontId="17" fillId="47" borderId="22" xfId="146" applyNumberFormat="1" applyFont="1" applyFill="1" applyBorder="1" applyAlignment="1">
      <alignment/>
      <protection/>
    </xf>
    <xf numFmtId="49" fontId="11" fillId="0" borderId="20" xfId="146" applyNumberFormat="1" applyFont="1" applyFill="1" applyBorder="1" applyAlignment="1">
      <alignment horizontal="center" vertical="center" wrapText="1"/>
      <protection/>
    </xf>
    <xf numFmtId="49" fontId="57" fillId="48" borderId="20" xfId="146" applyNumberFormat="1" applyFont="1" applyFill="1" applyBorder="1" applyAlignment="1">
      <alignment horizontal="center"/>
      <protection/>
    </xf>
    <xf numFmtId="49" fontId="11" fillId="0" borderId="21" xfId="146" applyNumberFormat="1" applyFont="1" applyFill="1" applyBorder="1" applyAlignment="1">
      <alignment horizontal="center" vertical="center" wrapText="1"/>
      <protection/>
    </xf>
    <xf numFmtId="49" fontId="11" fillId="0" borderId="20" xfId="146" applyNumberFormat="1" applyFont="1" applyBorder="1" applyAlignment="1">
      <alignment horizontal="center" vertical="center" wrapText="1"/>
      <protection/>
    </xf>
    <xf numFmtId="49" fontId="58" fillId="0" borderId="20" xfId="146" applyNumberFormat="1" applyFont="1" applyFill="1" applyBorder="1" applyAlignment="1">
      <alignment horizontal="center" vertical="center" wrapText="1"/>
      <protection/>
    </xf>
    <xf numFmtId="49" fontId="22" fillId="0" borderId="20" xfId="146" applyNumberFormat="1" applyFont="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0" xfId="146" applyNumberFormat="1" applyFont="1" applyBorder="1" applyAlignment="1">
      <alignment vertical="center"/>
      <protection/>
    </xf>
    <xf numFmtId="49" fontId="0" fillId="0" borderId="0" xfId="146" applyNumberFormat="1" applyAlignment="1">
      <alignment vertical="center"/>
      <protection/>
    </xf>
    <xf numFmtId="3" fontId="56" fillId="3" borderId="20" xfId="146" applyNumberFormat="1" applyFont="1" applyFill="1" applyBorder="1" applyAlignment="1">
      <alignment vertical="center"/>
      <protection/>
    </xf>
    <xf numFmtId="3" fontId="61" fillId="3" borderId="20" xfId="146" applyNumberFormat="1" applyFont="1" applyFill="1" applyBorder="1" applyAlignment="1">
      <alignment vertical="center"/>
      <protection/>
    </xf>
    <xf numFmtId="49" fontId="62" fillId="0" borderId="20" xfId="146" applyNumberFormat="1" applyFont="1" applyBorder="1" applyAlignment="1">
      <alignment horizontal="center" vertical="center"/>
      <protection/>
    </xf>
    <xf numFmtId="3" fontId="29" fillId="44" borderId="20" xfId="146" applyNumberFormat="1" applyFont="1" applyFill="1" applyBorder="1" applyAlignment="1">
      <alignment vertical="center"/>
      <protection/>
    </xf>
    <xf numFmtId="3" fontId="7" fillId="48" borderId="20" xfId="146" applyNumberFormat="1" applyFont="1" applyFill="1" applyBorder="1" applyAlignment="1">
      <alignment horizontal="center" vertical="center"/>
      <protection/>
    </xf>
    <xf numFmtId="3" fontId="7" fillId="48" borderId="20" xfId="146" applyNumberFormat="1" applyFont="1" applyFill="1" applyBorder="1" applyAlignment="1">
      <alignment vertical="center"/>
      <protection/>
    </xf>
    <xf numFmtId="49" fontId="11" fillId="44" borderId="20" xfId="146" applyNumberFormat="1" applyFont="1" applyFill="1" applyBorder="1" applyAlignment="1">
      <alignment horizontal="center" vertical="center"/>
      <protection/>
    </xf>
    <xf numFmtId="49" fontId="11" fillId="44" borderId="20" xfId="146" applyNumberFormat="1" applyFont="1" applyFill="1" applyBorder="1" applyAlignment="1">
      <alignment horizontal="left" vertical="center"/>
      <protection/>
    </xf>
    <xf numFmtId="3" fontId="33" fillId="48" borderId="20" xfId="146" applyNumberFormat="1" applyFont="1" applyFill="1" applyBorder="1" applyAlignment="1">
      <alignment vertical="center"/>
      <protection/>
    </xf>
    <xf numFmtId="3" fontId="33" fillId="0" borderId="20" xfId="146" applyNumberFormat="1" applyFont="1" applyFill="1" applyBorder="1" applyAlignment="1">
      <alignment vertical="center"/>
      <protection/>
    </xf>
    <xf numFmtId="9" fontId="0" fillId="0" borderId="0" xfId="158" applyFont="1" applyAlignment="1">
      <alignment vertical="center"/>
    </xf>
    <xf numFmtId="49" fontId="11" fillId="44" borderId="23" xfId="146" applyNumberFormat="1" applyFont="1" applyFill="1" applyBorder="1" applyAlignment="1">
      <alignment horizontal="center" vertical="center"/>
      <protection/>
    </xf>
    <xf numFmtId="3" fontId="29" fillId="44" borderId="20" xfId="146" applyNumberFormat="1" applyFont="1" applyFill="1" applyBorder="1" applyAlignment="1">
      <alignment vertical="center"/>
      <protection/>
    </xf>
    <xf numFmtId="49" fontId="8" fillId="0" borderId="20" xfId="146" applyNumberFormat="1" applyFont="1" applyBorder="1" applyAlignment="1">
      <alignment horizontal="center" vertical="center"/>
      <protection/>
    </xf>
    <xf numFmtId="49" fontId="8" fillId="47" borderId="20" xfId="146" applyNumberFormat="1" applyFont="1" applyFill="1" applyBorder="1" applyAlignment="1">
      <alignment horizontal="left" vertical="center"/>
      <protection/>
    </xf>
    <xf numFmtId="49" fontId="9"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vertical="center"/>
      <protection/>
    </xf>
    <xf numFmtId="49" fontId="24" fillId="0" borderId="0" xfId="146" applyNumberFormat="1" applyFont="1" applyAlignment="1">
      <alignment vertical="center"/>
      <protection/>
    </xf>
    <xf numFmtId="49" fontId="8"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horizontal="center" vertical="center"/>
      <protection/>
    </xf>
    <xf numFmtId="49" fontId="0" fillId="0" borderId="0" xfId="146" applyNumberFormat="1" applyFill="1">
      <alignment/>
      <protection/>
    </xf>
    <xf numFmtId="49" fontId="24" fillId="0" borderId="0" xfId="146" applyNumberFormat="1" applyFont="1">
      <alignment/>
      <protection/>
    </xf>
    <xf numFmtId="49" fontId="33" fillId="0" borderId="0" xfId="146" applyNumberFormat="1" applyFont="1" applyFill="1" applyBorder="1" applyAlignment="1">
      <alignment horizontal="center" wrapText="1"/>
      <protection/>
    </xf>
    <xf numFmtId="49" fontId="63" fillId="0" borderId="0" xfId="146" applyNumberFormat="1" applyFont="1" applyBorder="1">
      <alignment/>
      <protection/>
    </xf>
    <xf numFmtId="49" fontId="64" fillId="0" borderId="0" xfId="146" applyNumberFormat="1" applyFont="1">
      <alignment/>
      <protection/>
    </xf>
    <xf numFmtId="49" fontId="1" fillId="0" borderId="0" xfId="146" applyNumberFormat="1" applyFont="1">
      <alignment/>
      <protection/>
    </xf>
    <xf numFmtId="9" fontId="1" fillId="0" borderId="0" xfId="158" applyFont="1" applyAlignment="1">
      <alignment/>
    </xf>
    <xf numFmtId="49" fontId="65" fillId="0" borderId="0" xfId="146" applyNumberFormat="1" applyFont="1" applyBorder="1">
      <alignment/>
      <protection/>
    </xf>
    <xf numFmtId="49" fontId="29" fillId="0" borderId="0" xfId="146" applyNumberFormat="1" applyFont="1" applyBorder="1" applyAlignment="1">
      <alignment horizontal="center" wrapText="1"/>
      <protection/>
    </xf>
    <xf numFmtId="49" fontId="29" fillId="0" borderId="0" xfId="146" applyNumberFormat="1" applyFont="1" applyFill="1" applyBorder="1" applyAlignment="1">
      <alignment horizontal="center" wrapText="1"/>
      <protection/>
    </xf>
    <xf numFmtId="49" fontId="66" fillId="0" borderId="0" xfId="146" applyNumberFormat="1" applyFont="1" applyBorder="1">
      <alignment/>
      <protection/>
    </xf>
    <xf numFmtId="49" fontId="67" fillId="0" borderId="0" xfId="146" applyNumberFormat="1" applyFont="1" applyBorder="1" applyAlignment="1">
      <alignment wrapText="1"/>
      <protection/>
    </xf>
    <xf numFmtId="49" fontId="6" fillId="0" borderId="0" xfId="146" applyNumberFormat="1" applyFont="1" applyBorder="1">
      <alignment/>
      <protection/>
    </xf>
    <xf numFmtId="49" fontId="44" fillId="0" borderId="0" xfId="146" applyNumberFormat="1" applyFont="1" applyBorder="1" applyAlignment="1">
      <alignment horizontal="center" wrapText="1"/>
      <protection/>
    </xf>
    <xf numFmtId="49" fontId="44" fillId="0" borderId="0" xfId="146" applyNumberFormat="1" applyFont="1" applyFill="1" applyBorder="1" applyAlignment="1">
      <alignment horizontal="center" wrapText="1"/>
      <protection/>
    </xf>
    <xf numFmtId="49" fontId="68" fillId="0" borderId="0" xfId="146" applyNumberFormat="1" applyFont="1" applyBorder="1">
      <alignment/>
      <protection/>
    </xf>
    <xf numFmtId="49" fontId="33" fillId="0" borderId="0" xfId="146" applyNumberFormat="1" applyFont="1">
      <alignment/>
      <protection/>
    </xf>
    <xf numFmtId="49" fontId="33" fillId="0" borderId="0" xfId="146" applyNumberFormat="1" applyFont="1" applyFill="1">
      <alignment/>
      <protection/>
    </xf>
    <xf numFmtId="49" fontId="33" fillId="47" borderId="0" xfId="146" applyNumberFormat="1" applyFont="1" applyFill="1">
      <alignmen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0" fontId="70" fillId="0" borderId="0" xfId="146" applyFont="1" applyAlignment="1">
      <alignment/>
      <protection/>
    </xf>
    <xf numFmtId="0" fontId="7" fillId="0" borderId="0" xfId="146" applyFont="1" applyAlignment="1">
      <alignment/>
      <protection/>
    </xf>
    <xf numFmtId="49" fontId="35" fillId="0" borderId="0" xfId="146" applyNumberFormat="1" applyFont="1">
      <alignment/>
      <protection/>
    </xf>
    <xf numFmtId="3" fontId="0" fillId="0" borderId="0" xfId="146" applyNumberFormat="1" applyFont="1" applyFill="1">
      <alignment/>
      <protection/>
    </xf>
    <xf numFmtId="49" fontId="7"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0" fillId="0" borderId="0" xfId="146" applyNumberFormat="1" applyFont="1" applyFill="1" applyBorder="1">
      <alignment/>
      <protection/>
    </xf>
    <xf numFmtId="49" fontId="23" fillId="0" borderId="22" xfId="146" applyNumberFormat="1" applyFont="1" applyFill="1" applyBorder="1" applyAlignment="1">
      <alignment/>
      <protection/>
    </xf>
    <xf numFmtId="49" fontId="9" fillId="0" borderId="22" xfId="146" applyNumberFormat="1" applyFont="1" applyFill="1" applyBorder="1" applyAlignment="1">
      <alignment horizontal="center"/>
      <protection/>
    </xf>
    <xf numFmtId="49" fontId="0" fillId="0" borderId="0" xfId="146" applyNumberFormat="1" applyFill="1" applyBorder="1">
      <alignment/>
      <protection/>
    </xf>
    <xf numFmtId="49" fontId="10" fillId="0" borderId="20" xfId="146" applyNumberFormat="1" applyFont="1" applyFill="1" applyBorder="1" applyAlignment="1">
      <alignment horizontal="center" vertical="center" wrapText="1"/>
      <protection/>
    </xf>
    <xf numFmtId="49" fontId="23" fillId="0" borderId="20" xfId="146" applyNumberFormat="1" applyFont="1" applyFill="1" applyBorder="1" applyAlignment="1">
      <alignment horizontal="center" vertical="center" wrapText="1"/>
      <protection/>
    </xf>
    <xf numFmtId="3" fontId="34" fillId="3" borderId="20" xfId="146" applyNumberFormat="1" applyFont="1" applyFill="1" applyBorder="1" applyAlignment="1">
      <alignment horizontal="center" vertical="center" wrapText="1"/>
      <protection/>
    </xf>
    <xf numFmtId="3" fontId="73" fillId="3" borderId="20" xfId="146" applyNumberFormat="1" applyFont="1" applyFill="1" applyBorder="1" applyAlignment="1">
      <alignment horizontal="center" vertical="center" wrapText="1"/>
      <protection/>
    </xf>
    <xf numFmtId="3" fontId="10" fillId="44" borderId="20" xfId="146" applyNumberFormat="1" applyFont="1" applyFill="1" applyBorder="1" applyAlignment="1">
      <alignment horizontal="center" vertical="center" wrapText="1"/>
      <protection/>
    </xf>
    <xf numFmtId="49" fontId="11" fillId="0" borderId="20" xfId="146" applyNumberFormat="1" applyFont="1" applyFill="1" applyBorder="1" applyAlignment="1">
      <alignment horizontal="center"/>
      <protection/>
    </xf>
    <xf numFmtId="49" fontId="11" fillId="0" borderId="20" xfId="146" applyNumberFormat="1" applyFont="1" applyFill="1" applyBorder="1" applyAlignment="1">
      <alignment horizontal="left"/>
      <protection/>
    </xf>
    <xf numFmtId="3" fontId="9" fillId="44" borderId="20" xfId="146" applyNumberFormat="1" applyFont="1" applyFill="1" applyBorder="1" applyAlignment="1">
      <alignment horizontal="center" vertical="center" wrapText="1"/>
      <protection/>
    </xf>
    <xf numFmtId="3" fontId="9" fillId="0" borderId="20" xfId="146" applyNumberFormat="1" applyFont="1" applyFill="1" applyBorder="1" applyAlignment="1">
      <alignment horizontal="center" vertical="center" wrapText="1"/>
      <protection/>
    </xf>
    <xf numFmtId="9" fontId="0" fillId="0" borderId="0" xfId="158" applyFont="1" applyFill="1" applyAlignment="1">
      <alignment/>
    </xf>
    <xf numFmtId="49" fontId="11" fillId="44" borderId="23" xfId="146" applyNumberFormat="1" applyFont="1" applyFill="1" applyBorder="1" applyAlignment="1">
      <alignment horizontal="center"/>
      <protection/>
    </xf>
    <xf numFmtId="49" fontId="11" fillId="44" borderId="20" xfId="146" applyNumberFormat="1" applyFont="1" applyFill="1" applyBorder="1" applyAlignment="1">
      <alignment horizontal="left"/>
      <protection/>
    </xf>
    <xf numFmtId="49" fontId="8" fillId="0" borderId="23" xfId="146" applyNumberFormat="1" applyFont="1" applyFill="1" applyBorder="1" applyAlignment="1">
      <alignment horizontal="center"/>
      <protection/>
    </xf>
    <xf numFmtId="49" fontId="8" fillId="47" borderId="20" xfId="146" applyNumberFormat="1" applyFont="1" applyFill="1" applyBorder="1" applyAlignment="1">
      <alignment horizontal="left"/>
      <protection/>
    </xf>
    <xf numFmtId="3" fontId="9" fillId="47" borderId="20" xfId="146" applyNumberFormat="1" applyFont="1" applyFill="1" applyBorder="1" applyAlignment="1">
      <alignment horizontal="center" vertical="center" wrapText="1"/>
      <protection/>
    </xf>
    <xf numFmtId="49" fontId="9" fillId="47" borderId="20" xfId="146" applyNumberFormat="1" applyFont="1" applyFill="1" applyBorder="1" applyAlignment="1">
      <alignment horizontal="left"/>
      <protection/>
    </xf>
    <xf numFmtId="49" fontId="10" fillId="0" borderId="19" xfId="146" applyNumberFormat="1" applyFont="1" applyFill="1" applyBorder="1" applyAlignment="1">
      <alignment horizontal="center"/>
      <protection/>
    </xf>
    <xf numFmtId="49" fontId="10" fillId="0" borderId="19" xfId="146" applyNumberFormat="1" applyFont="1" applyFill="1" applyBorder="1" applyAlignment="1">
      <alignment horizontal="left"/>
      <protection/>
    </xf>
    <xf numFmtId="3" fontId="9" fillId="0" borderId="19" xfId="146" applyNumberFormat="1" applyFont="1" applyFill="1" applyBorder="1" applyAlignment="1">
      <alignment horizontal="center" vertical="center" wrapText="1"/>
      <protection/>
    </xf>
    <xf numFmtId="49" fontId="19" fillId="0" borderId="0" xfId="146" applyNumberFormat="1" applyFont="1" applyFill="1" applyBorder="1" applyAlignment="1">
      <alignment vertical="center" wrapText="1"/>
      <protection/>
    </xf>
    <xf numFmtId="49" fontId="74" fillId="0" borderId="0" xfId="146" applyNumberFormat="1" applyFont="1" applyFill="1">
      <alignment/>
      <protection/>
    </xf>
    <xf numFmtId="49" fontId="8" fillId="0" borderId="0" xfId="146" applyNumberFormat="1" applyFont="1" applyFill="1">
      <alignment/>
      <protection/>
    </xf>
    <xf numFmtId="49" fontId="0" fillId="47" borderId="0" xfId="146" applyNumberFormat="1" applyFont="1" applyFill="1">
      <alignment/>
      <protection/>
    </xf>
    <xf numFmtId="49" fontId="7" fillId="47" borderId="0" xfId="146" applyNumberFormat="1" applyFont="1" applyFill="1" applyAlignment="1">
      <alignment horizontal="center"/>
      <protection/>
    </xf>
    <xf numFmtId="49" fontId="26" fillId="0" borderId="0" xfId="146" applyNumberFormat="1" applyFont="1" applyFill="1">
      <alignment/>
      <protection/>
    </xf>
    <xf numFmtId="49" fontId="7" fillId="0" borderId="0" xfId="146" applyNumberFormat="1" applyFont="1" applyFill="1">
      <alignment/>
      <protection/>
    </xf>
    <xf numFmtId="49" fontId="17" fillId="0" borderId="0" xfId="146" applyNumberFormat="1" applyFont="1" applyFill="1" applyAlignment="1">
      <alignment/>
      <protection/>
    </xf>
    <xf numFmtId="49" fontId="17" fillId="0" borderId="0" xfId="146" applyNumberFormat="1" applyFont="1" applyFill="1" applyAlignment="1">
      <alignment wrapText="1"/>
      <protection/>
    </xf>
    <xf numFmtId="49" fontId="17" fillId="0" borderId="0" xfId="146" applyNumberFormat="1" applyFont="1" applyFill="1" applyAlignment="1">
      <alignment horizontal="left" wrapText="1"/>
      <protection/>
    </xf>
    <xf numFmtId="49" fontId="0" fillId="0" borderId="0" xfId="146" applyNumberFormat="1" applyAlignment="1">
      <alignment horizontal="left"/>
      <protection/>
    </xf>
    <xf numFmtId="49" fontId="0" fillId="0" borderId="0" xfId="146" applyNumberFormat="1" applyFont="1" applyBorder="1" applyAlignment="1">
      <alignment horizontal="left"/>
      <protection/>
    </xf>
    <xf numFmtId="49" fontId="17" fillId="0" borderId="20" xfId="146" applyNumberFormat="1" applyFont="1" applyBorder="1" applyAlignment="1">
      <alignment horizontal="center"/>
      <protection/>
    </xf>
    <xf numFmtId="3" fontId="8" fillId="4" borderId="20" xfId="148" applyNumberFormat="1" applyFont="1" applyFill="1" applyBorder="1" applyAlignment="1">
      <alignment horizontal="center" vertical="center"/>
      <protection/>
    </xf>
    <xf numFmtId="3" fontId="36" fillId="47" borderId="20" xfId="146" applyNumberFormat="1" applyFont="1" applyFill="1" applyBorder="1" applyAlignment="1">
      <alignment horizontal="center" vertical="center"/>
      <protection/>
    </xf>
    <xf numFmtId="3" fontId="21" fillId="3" borderId="20" xfId="146" applyNumberFormat="1" applyFont="1" applyFill="1" applyBorder="1" applyAlignment="1">
      <alignment horizontal="center" vertical="center"/>
      <protection/>
    </xf>
    <xf numFmtId="3" fontId="38" fillId="3"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 borderId="20" xfId="148" applyNumberFormat="1" applyFont="1" applyFill="1" applyBorder="1" applyAlignment="1">
      <alignment horizontal="center" vertical="center"/>
      <protection/>
    </xf>
    <xf numFmtId="49" fontId="11" fillId="0" borderId="20" xfId="146" applyNumberFormat="1" applyFont="1" applyBorder="1" applyAlignment="1">
      <alignment horizontal="center" vertical="center"/>
      <protection/>
    </xf>
    <xf numFmtId="49" fontId="11" fillId="47" borderId="20" xfId="146" applyNumberFormat="1" applyFont="1" applyFill="1" applyBorder="1" applyAlignment="1">
      <alignment horizontal="left" vertical="center"/>
      <protection/>
    </xf>
    <xf numFmtId="3" fontId="8" fillId="47" borderId="20" xfId="146" applyNumberFormat="1" applyFont="1" applyFill="1" applyBorder="1" applyAlignment="1">
      <alignment horizontal="center" vertical="center"/>
      <protection/>
    </xf>
    <xf numFmtId="3" fontId="8" fillId="44" borderId="20" xfId="146" applyNumberFormat="1" applyFont="1" applyFill="1" applyBorder="1" applyAlignment="1">
      <alignment horizontal="center" vertical="center"/>
      <protection/>
    </xf>
    <xf numFmtId="49" fontId="8" fillId="0" borderId="23" xfId="146" applyNumberFormat="1" applyFont="1" applyBorder="1" applyAlignment="1">
      <alignment horizontal="center" vertical="center"/>
      <protection/>
    </xf>
    <xf numFmtId="49" fontId="0" fillId="0" borderId="0" xfId="146" applyNumberFormat="1" applyFont="1" applyAlignment="1">
      <alignment vertical="center"/>
      <protection/>
    </xf>
    <xf numFmtId="3" fontId="8" fillId="0" borderId="20" xfId="146" applyNumberFormat="1" applyFont="1" applyFill="1" applyBorder="1" applyAlignment="1">
      <alignment horizontal="center" vertical="center"/>
      <protection/>
    </xf>
    <xf numFmtId="3" fontId="8" fillId="47" borderId="20" xfId="148" applyNumberFormat="1" applyFont="1" applyFill="1" applyBorder="1" applyAlignment="1">
      <alignment horizontal="center" vertical="center"/>
      <protection/>
    </xf>
    <xf numFmtId="49" fontId="8" fillId="47" borderId="23" xfId="146" applyNumberFormat="1" applyFont="1" applyFill="1" applyBorder="1" applyAlignment="1">
      <alignment horizontal="center" vertical="center"/>
      <protection/>
    </xf>
    <xf numFmtId="9" fontId="24" fillId="0" borderId="0" xfId="158" applyFont="1" applyAlignment="1">
      <alignment vertical="center"/>
    </xf>
    <xf numFmtId="49" fontId="8" fillId="0" borderId="0" xfId="146" applyNumberFormat="1" applyFont="1" applyBorder="1" applyAlignment="1">
      <alignment horizontal="center"/>
      <protection/>
    </xf>
    <xf numFmtId="49" fontId="8" fillId="47" borderId="0" xfId="146" applyNumberFormat="1" applyFont="1" applyFill="1" applyBorder="1" applyAlignment="1">
      <alignment horizontal="left"/>
      <protection/>
    </xf>
    <xf numFmtId="49" fontId="0" fillId="0" borderId="0" xfId="146" applyNumberFormat="1" applyFont="1" applyFill="1" applyBorder="1" applyAlignment="1">
      <alignment horizontal="center"/>
      <protection/>
    </xf>
    <xf numFmtId="3" fontId="8" fillId="47" borderId="19" xfId="148" applyNumberFormat="1" applyFont="1" applyFill="1" applyBorder="1" applyAlignment="1">
      <alignment horizontal="center" vertical="center"/>
      <protection/>
    </xf>
    <xf numFmtId="9" fontId="0" fillId="0" borderId="0" xfId="158" applyFont="1" applyAlignment="1">
      <alignment/>
    </xf>
    <xf numFmtId="49" fontId="33" fillId="0" borderId="0" xfId="146" applyNumberFormat="1" applyFont="1" applyBorder="1" applyAlignment="1">
      <alignment wrapText="1"/>
      <protection/>
    </xf>
    <xf numFmtId="3" fontId="8" fillId="47" borderId="0" xfId="148" applyNumberFormat="1" applyFont="1" applyFill="1" applyBorder="1" applyAlignment="1">
      <alignment horizontal="center" vertical="center"/>
      <protection/>
    </xf>
    <xf numFmtId="49" fontId="33" fillId="0" borderId="0" xfId="146" applyNumberFormat="1" applyFont="1" applyAlignment="1">
      <alignment wrapText="1"/>
      <protection/>
    </xf>
    <xf numFmtId="49" fontId="41" fillId="0" borderId="0" xfId="146" applyNumberFormat="1" applyFont="1">
      <alignment/>
      <protection/>
    </xf>
    <xf numFmtId="49" fontId="41" fillId="0" borderId="0" xfId="146" applyNumberFormat="1" applyFont="1" applyAlignment="1">
      <alignment wrapText="1"/>
      <protection/>
    </xf>
    <xf numFmtId="49" fontId="7" fillId="47" borderId="0" xfId="146" applyNumberFormat="1" applyFont="1" applyFill="1" applyAlignment="1">
      <alignment/>
      <protection/>
    </xf>
    <xf numFmtId="49" fontId="76" fillId="0" borderId="0" xfId="146" applyNumberFormat="1" applyFont="1">
      <alignment/>
      <protection/>
    </xf>
    <xf numFmtId="49" fontId="17" fillId="0" borderId="0" xfId="146" applyNumberFormat="1" applyFont="1" applyBorder="1" applyAlignment="1">
      <alignment wrapText="1"/>
      <protection/>
    </xf>
    <xf numFmtId="49" fontId="0" fillId="0" borderId="0" xfId="149" applyNumberFormat="1" applyFont="1" applyAlignment="1">
      <alignment horizontal="left"/>
      <protection/>
    </xf>
    <xf numFmtId="49" fontId="18" fillId="0" borderId="0" xfId="149" applyNumberFormat="1" applyFont="1" applyAlignment="1">
      <alignment wrapText="1"/>
      <protection/>
    </xf>
    <xf numFmtId="49" fontId="7" fillId="47" borderId="0" xfId="149" applyNumberFormat="1" applyFont="1" applyFill="1" applyBorder="1" applyAlignment="1">
      <alignment horizontal="left"/>
      <protection/>
    </xf>
    <xf numFmtId="49" fontId="0" fillId="47" borderId="0" xfId="149" applyNumberFormat="1" applyFont="1" applyFill="1" applyBorder="1" applyAlignment="1">
      <alignment horizontal="left"/>
      <protection/>
    </xf>
    <xf numFmtId="49" fontId="31" fillId="0" borderId="0" xfId="149" applyNumberFormat="1" applyFont="1">
      <alignment/>
      <protection/>
    </xf>
    <xf numFmtId="49" fontId="0" fillId="47" borderId="0" xfId="149" applyNumberFormat="1" applyFont="1" applyFill="1" applyBorder="1" applyAlignment="1">
      <alignment/>
      <protection/>
    </xf>
    <xf numFmtId="49" fontId="7" fillId="0" borderId="0" xfId="149" applyNumberFormat="1" applyFont="1" applyBorder="1" applyAlignment="1">
      <alignment horizontal="left"/>
      <protection/>
    </xf>
    <xf numFmtId="49" fontId="0" fillId="0" borderId="0" xfId="149" applyNumberFormat="1" applyFont="1" applyBorder="1" applyAlignment="1">
      <alignment horizontal="left"/>
      <protection/>
    </xf>
    <xf numFmtId="49" fontId="0" fillId="0" borderId="0" xfId="149" applyNumberFormat="1" applyFont="1" applyBorder="1" applyAlignment="1">
      <alignment/>
      <protection/>
    </xf>
    <xf numFmtId="49" fontId="22" fillId="0" borderId="22" xfId="149" applyNumberFormat="1" applyFont="1" applyBorder="1" applyAlignment="1">
      <alignment horizontal="left"/>
      <protection/>
    </xf>
    <xf numFmtId="49" fontId="7" fillId="0" borderId="22" xfId="149" applyNumberFormat="1" applyFont="1" applyBorder="1" applyAlignment="1">
      <alignment horizontal="left"/>
      <protection/>
    </xf>
    <xf numFmtId="49" fontId="31" fillId="0" borderId="0" xfId="149" applyNumberFormat="1" applyFont="1" applyFill="1">
      <alignment/>
      <protection/>
    </xf>
    <xf numFmtId="49" fontId="31" fillId="0" borderId="0" xfId="149" applyNumberFormat="1" applyFont="1" applyAlignment="1">
      <alignment vertical="center"/>
      <protection/>
    </xf>
    <xf numFmtId="49" fontId="10" fillId="47" borderId="20" xfId="149" applyNumberFormat="1" applyFont="1" applyFill="1" applyBorder="1" applyAlignment="1">
      <alignment horizontal="left" vertical="center"/>
      <protection/>
    </xf>
    <xf numFmtId="49" fontId="1" fillId="0" borderId="0" xfId="149" applyNumberFormat="1" applyFont="1">
      <alignment/>
      <protection/>
    </xf>
    <xf numFmtId="49" fontId="33" fillId="0" borderId="0" xfId="149" applyNumberFormat="1" applyFont="1" applyBorder="1" applyAlignment="1">
      <alignment/>
      <protection/>
    </xf>
    <xf numFmtId="49" fontId="83" fillId="0" borderId="0" xfId="149" applyNumberFormat="1" applyFont="1">
      <alignment/>
      <protection/>
    </xf>
    <xf numFmtId="49" fontId="29" fillId="0" borderId="0" xfId="149" applyNumberFormat="1" applyFont="1" applyBorder="1" applyAlignment="1">
      <alignment/>
      <protection/>
    </xf>
    <xf numFmtId="49" fontId="9" fillId="0" borderId="0" xfId="149" applyNumberFormat="1" applyFont="1">
      <alignment/>
      <protection/>
    </xf>
    <xf numFmtId="49" fontId="33" fillId="0" borderId="0" xfId="149" applyNumberFormat="1" applyFont="1" applyAlignment="1">
      <alignment horizontal="center"/>
      <protection/>
    </xf>
    <xf numFmtId="49" fontId="33" fillId="0" borderId="0" xfId="149" applyNumberFormat="1" applyFont="1">
      <alignment/>
      <protection/>
    </xf>
    <xf numFmtId="49" fontId="83" fillId="0" borderId="0" xfId="149" applyNumberFormat="1" applyFont="1" applyAlignment="1">
      <alignment horizontal="center"/>
      <protection/>
    </xf>
    <xf numFmtId="49" fontId="17" fillId="0" borderId="0" xfId="149" applyNumberFormat="1" applyFont="1" applyBorder="1" applyAlignment="1">
      <alignment wrapText="1"/>
      <protection/>
    </xf>
    <xf numFmtId="49" fontId="85" fillId="0" borderId="0" xfId="149" applyNumberFormat="1" applyFont="1">
      <alignment/>
      <protection/>
    </xf>
    <xf numFmtId="9" fontId="31" fillId="0" borderId="0" xfId="158" applyFont="1" applyAlignment="1">
      <alignment/>
    </xf>
    <xf numFmtId="3" fontId="0" fillId="47" borderId="0" xfId="149" applyNumberFormat="1" applyFont="1" applyFill="1" applyBorder="1" applyAlignment="1">
      <alignment/>
      <protection/>
    </xf>
    <xf numFmtId="0" fontId="31" fillId="0" borderId="0" xfId="149">
      <alignment/>
      <protection/>
    </xf>
    <xf numFmtId="0" fontId="0" fillId="0" borderId="0" xfId="149" applyFont="1" applyAlignment="1">
      <alignment horizontal="left"/>
      <protection/>
    </xf>
    <xf numFmtId="0" fontId="0" fillId="0" borderId="0" xfId="149" applyFont="1" applyBorder="1" applyAlignment="1">
      <alignment/>
      <protection/>
    </xf>
    <xf numFmtId="0" fontId="0" fillId="0" borderId="0" xfId="149" applyFont="1" applyBorder="1" applyAlignment="1">
      <alignment horizontal="left"/>
      <protection/>
    </xf>
    <xf numFmtId="0" fontId="31" fillId="0" borderId="0" xfId="149" applyFont="1">
      <alignment/>
      <protection/>
    </xf>
    <xf numFmtId="0" fontId="10" fillId="0" borderId="20" xfId="149" applyFont="1" applyBorder="1" applyAlignment="1">
      <alignment horizontal="center" vertical="center"/>
      <protection/>
    </xf>
    <xf numFmtId="0" fontId="10" fillId="47" borderId="20" xfId="149" applyFont="1" applyFill="1" applyBorder="1" applyAlignment="1">
      <alignment horizontal="left" vertical="center"/>
      <protection/>
    </xf>
    <xf numFmtId="9" fontId="31" fillId="0" borderId="0" xfId="158" applyFont="1" applyAlignment="1">
      <alignment vertical="center"/>
    </xf>
    <xf numFmtId="0" fontId="9" fillId="0" borderId="23" xfId="149" applyFont="1" applyBorder="1" applyAlignment="1">
      <alignment horizontal="center" vertical="center"/>
      <protection/>
    </xf>
    <xf numFmtId="0" fontId="31" fillId="0" borderId="0" xfId="149" applyFont="1" applyAlignment="1">
      <alignment vertical="center"/>
      <protection/>
    </xf>
    <xf numFmtId="0" fontId="1" fillId="0" borderId="0" xfId="149" applyFont="1">
      <alignment/>
      <protection/>
    </xf>
    <xf numFmtId="0" fontId="29" fillId="0" borderId="0" xfId="149" applyFont="1" applyBorder="1" applyAlignment="1">
      <alignment horizontal="center" wrapText="1"/>
      <protection/>
    </xf>
    <xf numFmtId="0" fontId="33" fillId="0" borderId="0" xfId="149" applyFont="1" applyBorder="1" applyAlignment="1">
      <alignment wrapText="1"/>
      <protection/>
    </xf>
    <xf numFmtId="0" fontId="29" fillId="0" borderId="0" xfId="149" applyNumberFormat="1" applyFont="1" applyBorder="1" applyAlignment="1">
      <alignment/>
      <protection/>
    </xf>
    <xf numFmtId="0" fontId="83" fillId="0" borderId="0" xfId="149" applyFont="1">
      <alignment/>
      <protection/>
    </xf>
    <xf numFmtId="0" fontId="29" fillId="0" borderId="0" xfId="149" applyNumberFormat="1" applyFont="1" applyBorder="1" applyAlignment="1">
      <alignment horizontal="center"/>
      <protection/>
    </xf>
    <xf numFmtId="0" fontId="9" fillId="0" borderId="0" xfId="149" applyFont="1">
      <alignment/>
      <protection/>
    </xf>
    <xf numFmtId="0" fontId="33" fillId="0" borderId="0" xfId="149" applyFont="1">
      <alignment/>
      <protection/>
    </xf>
    <xf numFmtId="0" fontId="29" fillId="0" borderId="0" xfId="146" applyFont="1" applyAlignment="1">
      <alignment/>
      <protection/>
    </xf>
    <xf numFmtId="49" fontId="23" fillId="0" borderId="0" xfId="149" applyNumberFormat="1" applyFont="1">
      <alignment/>
      <protection/>
    </xf>
    <xf numFmtId="49" fontId="8" fillId="47" borderId="0" xfId="149" applyNumberFormat="1" applyFont="1" applyFill="1" applyBorder="1" applyAlignment="1">
      <alignment horizontal="left"/>
      <protection/>
    </xf>
    <xf numFmtId="49" fontId="8" fillId="0" borderId="0" xfId="149" applyNumberFormat="1" applyFont="1" applyBorder="1" applyAlignment="1">
      <alignment horizontal="left"/>
      <protection/>
    </xf>
    <xf numFmtId="49" fontId="0" fillId="0" borderId="22" xfId="149" applyNumberFormat="1" applyFont="1" applyBorder="1" applyAlignment="1">
      <alignment/>
      <protection/>
    </xf>
    <xf numFmtId="49" fontId="10" fillId="0" borderId="20" xfId="149" applyNumberFormat="1" applyFont="1" applyFill="1" applyBorder="1" applyAlignment="1">
      <alignment horizontal="center" vertical="center" wrapText="1"/>
      <protection/>
    </xf>
    <xf numFmtId="49" fontId="9" fillId="0" borderId="24" xfId="149" applyNumberFormat="1" applyFont="1" applyFill="1" applyBorder="1">
      <alignment/>
      <protection/>
    </xf>
    <xf numFmtId="49" fontId="9" fillId="0" borderId="0" xfId="149" applyNumberFormat="1" applyFont="1" applyFill="1">
      <alignment/>
      <protection/>
    </xf>
    <xf numFmtId="49" fontId="28" fillId="0" borderId="0" xfId="149" applyNumberFormat="1" applyFont="1" applyFill="1">
      <alignment/>
      <protection/>
    </xf>
    <xf numFmtId="49" fontId="10" fillId="0" borderId="25" xfId="149" applyNumberFormat="1" applyFont="1" applyFill="1" applyBorder="1" applyAlignment="1">
      <alignment horizontal="center" vertical="center" wrapText="1"/>
      <protection/>
    </xf>
    <xf numFmtId="49" fontId="23" fillId="0" borderId="20" xfId="149" applyNumberFormat="1" applyFont="1" applyFill="1" applyBorder="1" applyAlignment="1">
      <alignment horizontal="center" vertical="center"/>
      <protection/>
    </xf>
    <xf numFmtId="49" fontId="23" fillId="0" borderId="20" xfId="149" applyNumberFormat="1" applyFont="1" applyBorder="1" applyAlignment="1">
      <alignment horizontal="center" vertical="center"/>
      <protection/>
    </xf>
    <xf numFmtId="49" fontId="9" fillId="0" borderId="0" xfId="149" applyNumberFormat="1" applyFont="1" applyAlignment="1">
      <alignment vertical="center"/>
      <protection/>
    </xf>
    <xf numFmtId="3" fontId="34" fillId="3" borderId="20" xfId="149" applyNumberFormat="1" applyFont="1" applyFill="1" applyBorder="1" applyAlignment="1">
      <alignment horizontal="center" vertical="center"/>
      <protection/>
    </xf>
    <xf numFmtId="3" fontId="73" fillId="3" borderId="20" xfId="149" applyNumberFormat="1" applyFont="1" applyFill="1" applyBorder="1" applyAlignment="1">
      <alignment horizontal="center" vertical="center"/>
      <protection/>
    </xf>
    <xf numFmtId="3" fontId="34" fillId="4" borderId="20" xfId="149" applyNumberFormat="1" applyFont="1" applyFill="1" applyBorder="1" applyAlignment="1">
      <alignment horizontal="center" vertical="center"/>
      <protection/>
    </xf>
    <xf numFmtId="3" fontId="10" fillId="44" borderId="20" xfId="149" applyNumberFormat="1" applyFont="1" applyFill="1" applyBorder="1" applyAlignment="1">
      <alignment horizontal="center" vertical="center"/>
      <protection/>
    </xf>
    <xf numFmtId="49" fontId="10" fillId="0" borderId="20" xfId="149" applyNumberFormat="1" applyFont="1" applyBorder="1" applyAlignment="1">
      <alignment horizontal="center" vertical="center"/>
      <protection/>
    </xf>
    <xf numFmtId="3" fontId="9" fillId="47" borderId="20" xfId="149" applyNumberFormat="1" applyFont="1" applyFill="1" applyBorder="1" applyAlignment="1">
      <alignment horizontal="center" vertical="center"/>
      <protection/>
    </xf>
    <xf numFmtId="49" fontId="10" fillId="0" borderId="23" xfId="149" applyNumberFormat="1" applyFont="1" applyBorder="1" applyAlignment="1">
      <alignment horizontal="center" vertical="center"/>
      <protection/>
    </xf>
    <xf numFmtId="49" fontId="9" fillId="0" borderId="23" xfId="149" applyNumberFormat="1" applyFont="1" applyBorder="1" applyAlignment="1">
      <alignment horizontal="center" vertical="center"/>
      <protection/>
    </xf>
    <xf numFmtId="3" fontId="9" fillId="0" borderId="20" xfId="149" applyNumberFormat="1" applyFont="1" applyBorder="1" applyAlignment="1">
      <alignment horizontal="center" vertical="center"/>
      <protection/>
    </xf>
    <xf numFmtId="49" fontId="91" fillId="0" borderId="0" xfId="149" applyNumberFormat="1" applyFont="1">
      <alignment/>
      <protection/>
    </xf>
    <xf numFmtId="49" fontId="31" fillId="0" borderId="0" xfId="149" applyNumberFormat="1">
      <alignment/>
      <protection/>
    </xf>
    <xf numFmtId="49" fontId="33" fillId="0" borderId="0" xfId="149" applyNumberFormat="1" applyFont="1" applyBorder="1" applyAlignment="1">
      <alignment wrapText="1"/>
      <protection/>
    </xf>
    <xf numFmtId="49" fontId="25" fillId="0" borderId="0" xfId="149" applyNumberFormat="1" applyFont="1">
      <alignment/>
      <protection/>
    </xf>
    <xf numFmtId="49" fontId="35" fillId="0" borderId="0" xfId="149" applyNumberFormat="1" applyFont="1">
      <alignment/>
      <protection/>
    </xf>
    <xf numFmtId="49" fontId="35" fillId="0" borderId="0" xfId="149" applyNumberFormat="1" applyFont="1" applyAlignment="1">
      <alignment horizontal="center"/>
      <protection/>
    </xf>
    <xf numFmtId="0" fontId="8" fillId="0" borderId="0" xfId="149" applyNumberFormat="1" applyFont="1" applyAlignment="1">
      <alignment horizontal="left"/>
      <protection/>
    </xf>
    <xf numFmtId="0" fontId="9" fillId="0" borderId="0" xfId="149" applyFont="1" applyAlignment="1">
      <alignment/>
      <protection/>
    </xf>
    <xf numFmtId="3" fontId="9" fillId="0" borderId="0" xfId="149" applyNumberFormat="1" applyFont="1">
      <alignment/>
      <protection/>
    </xf>
    <xf numFmtId="0" fontId="11" fillId="0" borderId="0" xfId="149" applyFont="1" applyBorder="1" applyAlignment="1">
      <alignment/>
      <protection/>
    </xf>
    <xf numFmtId="0" fontId="31" fillId="0" borderId="24" xfId="149" applyFont="1" applyBorder="1">
      <alignment/>
      <protection/>
    </xf>
    <xf numFmtId="0" fontId="31" fillId="0" borderId="0" xfId="149" applyFont="1" applyBorder="1">
      <alignment/>
      <protection/>
    </xf>
    <xf numFmtId="0" fontId="16" fillId="0" borderId="20" xfId="149" applyFont="1" applyBorder="1" applyAlignment="1">
      <alignment horizontal="center" vertical="center" wrapText="1"/>
      <protection/>
    </xf>
    <xf numFmtId="0" fontId="23" fillId="0" borderId="23" xfId="149" applyFont="1" applyFill="1" applyBorder="1" applyAlignment="1">
      <alignment horizontal="center" vertical="center"/>
      <protection/>
    </xf>
    <xf numFmtId="0" fontId="23" fillId="0" borderId="20" xfId="149" applyFont="1" applyFill="1" applyBorder="1" applyAlignment="1">
      <alignment horizontal="center" vertical="center"/>
      <protection/>
    </xf>
    <xf numFmtId="0" fontId="23" fillId="0" borderId="20" xfId="149" applyFont="1" applyBorder="1" applyAlignment="1">
      <alignment horizontal="center" vertical="center"/>
      <protection/>
    </xf>
    <xf numFmtId="3" fontId="24" fillId="3" borderId="20" xfId="149" applyNumberFormat="1" applyFont="1" applyFill="1" applyBorder="1" applyAlignment="1">
      <alignment horizontal="center" vertical="center"/>
      <protection/>
    </xf>
    <xf numFmtId="3" fontId="39" fillId="3" borderId="20" xfId="149" applyNumberFormat="1" applyFont="1" applyFill="1" applyBorder="1" applyAlignment="1">
      <alignment horizontal="center" vertical="center"/>
      <protection/>
    </xf>
    <xf numFmtId="3" fontId="7" fillId="44" borderId="23" xfId="149" applyNumberFormat="1" applyFont="1" applyFill="1" applyBorder="1" applyAlignment="1">
      <alignment horizontal="center" vertical="center"/>
      <protection/>
    </xf>
    <xf numFmtId="3" fontId="0" fillId="48" borderId="23" xfId="149" applyNumberFormat="1" applyFont="1" applyFill="1" applyBorder="1" applyAlignment="1">
      <alignment horizontal="center" vertical="center"/>
      <protection/>
    </xf>
    <xf numFmtId="3" fontId="0" fillId="0" borderId="20" xfId="149" applyNumberFormat="1" applyFont="1" applyBorder="1" applyAlignment="1">
      <alignment horizontal="center" vertical="center"/>
      <protection/>
    </xf>
    <xf numFmtId="3" fontId="0" fillId="0" borderId="26" xfId="149" applyNumberFormat="1" applyFont="1" applyBorder="1" applyAlignment="1">
      <alignment horizontal="center" vertical="center"/>
      <protection/>
    </xf>
    <xf numFmtId="0" fontId="10" fillId="0" borderId="23" xfId="149" applyFont="1" applyBorder="1" applyAlignment="1">
      <alignment horizontal="center" vertical="center"/>
      <protection/>
    </xf>
    <xf numFmtId="3" fontId="0" fillId="44" borderId="23" xfId="149" applyNumberFormat="1" applyFont="1" applyFill="1" applyBorder="1" applyAlignment="1">
      <alignment horizontal="center" vertical="center"/>
      <protection/>
    </xf>
    <xf numFmtId="3" fontId="0" fillId="47" borderId="20" xfId="149" applyNumberFormat="1" applyFont="1" applyFill="1" applyBorder="1" applyAlignment="1">
      <alignment horizontal="center" vertical="center"/>
      <protection/>
    </xf>
    <xf numFmtId="3" fontId="0" fillId="47" borderId="26" xfId="149" applyNumberFormat="1" applyFont="1" applyFill="1" applyBorder="1" applyAlignment="1">
      <alignment horizontal="center" vertical="center"/>
      <protection/>
    </xf>
    <xf numFmtId="0" fontId="33" fillId="0" borderId="0" xfId="149" applyNumberFormat="1" applyFont="1" applyBorder="1" applyAlignment="1">
      <alignment/>
      <protection/>
    </xf>
    <xf numFmtId="0" fontId="92" fillId="0" borderId="0" xfId="149" applyFont="1">
      <alignment/>
      <protection/>
    </xf>
    <xf numFmtId="0" fontId="20" fillId="0" borderId="0" xfId="149" applyFont="1">
      <alignment/>
      <protection/>
    </xf>
    <xf numFmtId="0" fontId="32" fillId="0" borderId="0" xfId="149" applyFont="1">
      <alignment/>
      <protection/>
    </xf>
    <xf numFmtId="0" fontId="17" fillId="0" borderId="0" xfId="149" applyFont="1">
      <alignment/>
      <protection/>
    </xf>
    <xf numFmtId="49" fontId="17" fillId="0" borderId="0" xfId="149" applyNumberFormat="1" applyFont="1">
      <alignment/>
      <protection/>
    </xf>
    <xf numFmtId="0" fontId="85" fillId="0" borderId="0" xfId="149" applyFont="1">
      <alignment/>
      <protection/>
    </xf>
    <xf numFmtId="49" fontId="22" fillId="0" borderId="0" xfId="149" applyNumberFormat="1" applyFont="1" applyBorder="1" applyAlignment="1">
      <alignment/>
      <protection/>
    </xf>
    <xf numFmtId="49" fontId="31" fillId="0" borderId="0" xfId="149" applyNumberFormat="1" applyFont="1" applyAlignment="1">
      <alignment horizontal="center"/>
      <protection/>
    </xf>
    <xf numFmtId="3" fontId="23" fillId="47" borderId="22" xfId="149" applyNumberFormat="1" applyFont="1" applyFill="1" applyBorder="1" applyAlignment="1">
      <alignment horizontal="center"/>
      <protection/>
    </xf>
    <xf numFmtId="49" fontId="9" fillId="0" borderId="22" xfId="149" applyNumberFormat="1" applyFont="1" applyBorder="1" applyAlignment="1">
      <alignment/>
      <protection/>
    </xf>
    <xf numFmtId="49" fontId="31" fillId="0" borderId="0" xfId="149" applyNumberFormat="1" applyFill="1">
      <alignment/>
      <protection/>
    </xf>
    <xf numFmtId="49" fontId="31" fillId="0" borderId="0" xfId="149" applyNumberFormat="1" applyFill="1" applyAlignment="1">
      <alignment vertical="center" wrapText="1"/>
      <protection/>
    </xf>
    <xf numFmtId="49" fontId="31" fillId="0" borderId="0" xfId="149" applyNumberFormat="1" applyAlignment="1">
      <alignment vertical="center"/>
      <protection/>
    </xf>
    <xf numFmtId="3" fontId="9" fillId="44" borderId="20" xfId="149" applyNumberFormat="1" applyFont="1" applyFill="1" applyBorder="1" applyAlignment="1">
      <alignment horizontal="center" vertical="center"/>
      <protection/>
    </xf>
    <xf numFmtId="3" fontId="31" fillId="0" borderId="20" xfId="149" applyNumberFormat="1" applyFont="1" applyBorder="1" applyAlignment="1">
      <alignment horizontal="center" vertical="center"/>
      <protection/>
    </xf>
    <xf numFmtId="0" fontId="9" fillId="0" borderId="20" xfId="149" applyFont="1" applyBorder="1" applyAlignment="1">
      <alignment horizontal="center" vertical="center"/>
      <protection/>
    </xf>
    <xf numFmtId="3" fontId="9" fillId="0" borderId="20" xfId="149" applyNumberFormat="1" applyFont="1" applyFill="1" applyBorder="1" applyAlignment="1">
      <alignment horizontal="center" vertical="center"/>
      <protection/>
    </xf>
    <xf numFmtId="3" fontId="31" fillId="0" borderId="20" xfId="149" applyNumberFormat="1" applyFont="1" applyFill="1" applyBorder="1" applyAlignment="1">
      <alignment horizontal="center" vertical="center"/>
      <protection/>
    </xf>
    <xf numFmtId="49" fontId="31" fillId="0" borderId="0" xfId="149" applyNumberFormat="1" applyAlignment="1">
      <alignment horizontal="center"/>
      <protection/>
    </xf>
    <xf numFmtId="49" fontId="76" fillId="0" borderId="0" xfId="149" applyNumberFormat="1" applyFont="1" applyAlignment="1">
      <alignment horizontal="left"/>
      <protection/>
    </xf>
    <xf numFmtId="49" fontId="35" fillId="0" borderId="0" xfId="149" applyNumberFormat="1" applyFont="1" applyAlignment="1">
      <alignment/>
      <protection/>
    </xf>
    <xf numFmtId="49" fontId="7" fillId="47" borderId="0" xfId="149" applyNumberFormat="1" applyFont="1" applyFill="1" applyBorder="1" applyAlignment="1">
      <alignment/>
      <protection/>
    </xf>
    <xf numFmtId="49" fontId="7" fillId="0" borderId="0" xfId="149" applyNumberFormat="1" applyFont="1" applyAlignment="1">
      <alignment/>
      <protection/>
    </xf>
    <xf numFmtId="49" fontId="7" fillId="0" borderId="0" xfId="149" applyNumberFormat="1" applyFont="1" applyBorder="1" applyAlignment="1">
      <alignment/>
      <protection/>
    </xf>
    <xf numFmtId="49" fontId="10" fillId="0" borderId="22" xfId="149" applyNumberFormat="1" applyFont="1" applyBorder="1" applyAlignment="1">
      <alignment/>
      <protection/>
    </xf>
    <xf numFmtId="3" fontId="23" fillId="0" borderId="20" xfId="149" applyNumberFormat="1" applyFont="1" applyBorder="1" applyAlignment="1">
      <alignment horizontal="center" vertical="center"/>
      <protection/>
    </xf>
    <xf numFmtId="49" fontId="31" fillId="47" borderId="0" xfId="149" applyNumberFormat="1" applyFont="1" applyFill="1" applyAlignment="1">
      <alignment vertical="center"/>
      <protection/>
    </xf>
    <xf numFmtId="3" fontId="31" fillId="47" borderId="20" xfId="149" applyNumberFormat="1" applyFont="1" applyFill="1" applyBorder="1" applyAlignment="1">
      <alignment horizontal="center" vertical="center"/>
      <protection/>
    </xf>
    <xf numFmtId="3" fontId="95" fillId="0" borderId="20" xfId="149" applyNumberFormat="1" applyFont="1" applyBorder="1" applyAlignment="1">
      <alignment horizontal="center" vertical="center"/>
      <protection/>
    </xf>
    <xf numFmtId="0" fontId="9" fillId="0" borderId="19" xfId="149" applyFont="1" applyFill="1" applyBorder="1" applyAlignment="1">
      <alignment horizontal="center" vertical="center"/>
      <protection/>
    </xf>
    <xf numFmtId="49" fontId="10" fillId="0" borderId="19" xfId="146" applyNumberFormat="1" applyFont="1" applyFill="1" applyBorder="1" applyAlignment="1">
      <alignment horizontal="left" vertical="center"/>
      <protection/>
    </xf>
    <xf numFmtId="3" fontId="9" fillId="0" borderId="19" xfId="149" applyNumberFormat="1" applyFont="1" applyFill="1" applyBorder="1" applyAlignment="1">
      <alignment horizontal="center" vertical="center"/>
      <protection/>
    </xf>
    <xf numFmtId="3" fontId="23" fillId="0" borderId="19" xfId="149" applyNumberFormat="1" applyFont="1" applyFill="1" applyBorder="1" applyAlignment="1">
      <alignment horizontal="center" vertical="center"/>
      <protection/>
    </xf>
    <xf numFmtId="3" fontId="31" fillId="0" borderId="19" xfId="149" applyNumberFormat="1" applyFont="1" applyFill="1" applyBorder="1" applyAlignment="1">
      <alignment vertical="center"/>
      <protection/>
    </xf>
    <xf numFmtId="3" fontId="96" fillId="0" borderId="19" xfId="149" applyNumberFormat="1" applyFont="1" applyFill="1" applyBorder="1" applyAlignment="1">
      <alignment vertical="center"/>
      <protection/>
    </xf>
    <xf numFmtId="49" fontId="35" fillId="0" borderId="0" xfId="149" applyNumberFormat="1" applyFont="1" applyBorder="1" applyAlignment="1">
      <alignment/>
      <protection/>
    </xf>
    <xf numFmtId="49" fontId="33" fillId="0" borderId="0" xfId="149" applyNumberFormat="1" applyFont="1" applyBorder="1" applyAlignment="1">
      <alignment horizontal="center"/>
      <protection/>
    </xf>
    <xf numFmtId="49" fontId="33" fillId="0" borderId="0" xfId="149" applyNumberFormat="1" applyFont="1" applyAlignment="1">
      <alignment/>
      <protection/>
    </xf>
    <xf numFmtId="0" fontId="9" fillId="47" borderId="0" xfId="149" applyFont="1" applyFill="1" applyBorder="1" applyAlignment="1">
      <alignment/>
      <protection/>
    </xf>
    <xf numFmtId="49" fontId="97" fillId="0" borderId="0" xfId="149" applyNumberFormat="1" applyFont="1">
      <alignment/>
      <protection/>
    </xf>
    <xf numFmtId="49" fontId="98" fillId="0" borderId="0" xfId="149" applyNumberFormat="1" applyFont="1">
      <alignment/>
      <protection/>
    </xf>
    <xf numFmtId="49" fontId="99" fillId="0" borderId="0" xfId="149" applyNumberFormat="1" applyFont="1" applyAlignment="1">
      <alignment horizontal="center"/>
      <protection/>
    </xf>
    <xf numFmtId="49" fontId="29" fillId="47" borderId="0" xfId="146" applyNumberFormat="1" applyFont="1" applyFill="1" applyAlignment="1">
      <alignment/>
      <protection/>
    </xf>
    <xf numFmtId="49" fontId="84" fillId="0" borderId="0" xfId="149" applyNumberFormat="1" applyFont="1">
      <alignment/>
      <protection/>
    </xf>
    <xf numFmtId="49" fontId="35" fillId="0" borderId="0" xfId="149" applyNumberFormat="1" applyFont="1" applyBorder="1" applyAlignment="1">
      <alignment wrapText="1"/>
      <protection/>
    </xf>
    <xf numFmtId="49" fontId="87" fillId="0" borderId="0" xfId="149" applyNumberFormat="1" applyFont="1">
      <alignment/>
      <protection/>
    </xf>
    <xf numFmtId="49" fontId="82" fillId="0" borderId="0" xfId="149" applyNumberFormat="1" applyFont="1">
      <alignment/>
      <protection/>
    </xf>
    <xf numFmtId="49" fontId="18" fillId="0" borderId="0" xfId="149" applyNumberFormat="1" applyFont="1" applyFill="1" applyAlignment="1">
      <alignment wrapText="1"/>
      <protection/>
    </xf>
    <xf numFmtId="49" fontId="0" fillId="0" borderId="0" xfId="149" applyNumberFormat="1" applyFont="1" applyFill="1" applyBorder="1" applyAlignment="1">
      <alignment/>
      <protection/>
    </xf>
    <xf numFmtId="49" fontId="7" fillId="0" borderId="0" xfId="149" applyNumberFormat="1" applyFont="1" applyFill="1" applyBorder="1" applyAlignment="1">
      <alignment/>
      <protection/>
    </xf>
    <xf numFmtId="49" fontId="100" fillId="0" borderId="0" xfId="149" applyNumberFormat="1" applyFont="1" applyFill="1">
      <alignment/>
      <protection/>
    </xf>
    <xf numFmtId="49" fontId="31" fillId="0" borderId="0" xfId="149" applyNumberFormat="1" applyFont="1" applyFill="1" applyAlignment="1">
      <alignment horizontal="center"/>
      <protection/>
    </xf>
    <xf numFmtId="49" fontId="23" fillId="0" borderId="0" xfId="149" applyNumberFormat="1" applyFont="1" applyFill="1" applyBorder="1" applyAlignment="1">
      <alignment/>
      <protection/>
    </xf>
    <xf numFmtId="49" fontId="10" fillId="0" borderId="0" xfId="149" applyNumberFormat="1" applyFont="1" applyFill="1" applyBorder="1" applyAlignment="1">
      <alignment/>
      <protection/>
    </xf>
    <xf numFmtId="49" fontId="86" fillId="0" borderId="0" xfId="149" applyNumberFormat="1" applyFont="1" applyFill="1">
      <alignment/>
      <protection/>
    </xf>
    <xf numFmtId="49" fontId="86" fillId="0" borderId="0" xfId="149" applyNumberFormat="1" applyFont="1" applyFill="1" applyAlignment="1">
      <alignment/>
      <protection/>
    </xf>
    <xf numFmtId="49" fontId="23" fillId="0" borderId="27" xfId="149" applyNumberFormat="1" applyFont="1" applyFill="1" applyBorder="1" applyAlignment="1">
      <alignment horizontal="center" vertical="center"/>
      <protection/>
    </xf>
    <xf numFmtId="3" fontId="10" fillId="44" borderId="27" xfId="149" applyNumberFormat="1" applyFont="1" applyFill="1" applyBorder="1" applyAlignment="1">
      <alignment horizontal="center" vertical="center"/>
      <protection/>
    </xf>
    <xf numFmtId="3" fontId="10" fillId="44" borderId="23" xfId="149" applyNumberFormat="1" applyFont="1" applyFill="1" applyBorder="1" applyAlignment="1">
      <alignment horizontal="center" vertical="center"/>
      <protection/>
    </xf>
    <xf numFmtId="49" fontId="7" fillId="0" borderId="0" xfId="149" applyNumberFormat="1" applyFont="1" applyAlignment="1">
      <alignment horizontal="center"/>
      <protection/>
    </xf>
    <xf numFmtId="49" fontId="29" fillId="0" borderId="0" xfId="149" applyNumberFormat="1" applyFont="1">
      <alignment/>
      <protection/>
    </xf>
    <xf numFmtId="49" fontId="7" fillId="0" borderId="0" xfId="149" applyNumberFormat="1" applyFont="1">
      <alignment/>
      <protection/>
    </xf>
    <xf numFmtId="49" fontId="33" fillId="0" borderId="0" xfId="149" applyNumberFormat="1" applyFont="1">
      <alignment/>
      <protection/>
    </xf>
    <xf numFmtId="3" fontId="7" fillId="47" borderId="0" xfId="149" applyNumberFormat="1" applyFont="1" applyFill="1" applyBorder="1" applyAlignment="1">
      <alignment/>
      <protection/>
    </xf>
    <xf numFmtId="0" fontId="7" fillId="0" borderId="0" xfId="149" applyFont="1">
      <alignment/>
      <protection/>
    </xf>
    <xf numFmtId="0" fontId="8" fillId="0" borderId="0" xfId="149" applyFont="1" applyBorder="1" applyAlignment="1">
      <alignment horizontal="left"/>
      <protection/>
    </xf>
    <xf numFmtId="3" fontId="0" fillId="0" borderId="0" xfId="149" applyNumberFormat="1" applyFont="1" applyAlignment="1">
      <alignment horizontal="left"/>
      <protection/>
    </xf>
    <xf numFmtId="0" fontId="17" fillId="0" borderId="0" xfId="149" applyFont="1" applyBorder="1" applyAlignment="1">
      <alignment/>
      <protection/>
    </xf>
    <xf numFmtId="0" fontId="11" fillId="0" borderId="20" xfId="149" applyFont="1" applyFill="1" applyBorder="1" applyAlignment="1">
      <alignment horizontal="center" vertical="center" wrapText="1"/>
      <protection/>
    </xf>
    <xf numFmtId="0" fontId="7" fillId="0" borderId="0" xfId="149" applyFont="1" applyFill="1" applyBorder="1">
      <alignment/>
      <protection/>
    </xf>
    <xf numFmtId="0" fontId="7" fillId="0" borderId="0" xfId="149" applyFont="1" applyFill="1">
      <alignment/>
      <protection/>
    </xf>
    <xf numFmtId="3" fontId="22" fillId="0" borderId="20" xfId="149" applyNumberFormat="1" applyFont="1" applyBorder="1" applyAlignment="1">
      <alignment horizontal="center" vertical="center"/>
      <protection/>
    </xf>
    <xf numFmtId="0" fontId="0" fillId="0" borderId="0" xfId="149" applyFont="1" applyAlignment="1">
      <alignment horizontal="center" vertical="center"/>
      <protection/>
    </xf>
    <xf numFmtId="3" fontId="8" fillId="44" borderId="20" xfId="149" applyNumberFormat="1" applyFont="1" applyFill="1" applyBorder="1" applyAlignment="1">
      <alignment horizontal="center" vertical="center"/>
      <protection/>
    </xf>
    <xf numFmtId="0" fontId="7" fillId="0" borderId="0" xfId="149" applyFont="1" applyAlignment="1">
      <alignment vertical="center"/>
      <protection/>
    </xf>
    <xf numFmtId="9" fontId="7" fillId="0" borderId="0" xfId="158" applyFont="1" applyAlignment="1">
      <alignment vertical="center"/>
    </xf>
    <xf numFmtId="0" fontId="7" fillId="0" borderId="0" xfId="149" applyFont="1" applyAlignment="1">
      <alignment horizontal="center"/>
      <protection/>
    </xf>
    <xf numFmtId="0" fontId="29" fillId="0" borderId="0" xfId="149" applyFont="1">
      <alignment/>
      <protection/>
    </xf>
    <xf numFmtId="0" fontId="76" fillId="0" borderId="0" xfId="149" applyFont="1" applyAlignment="1">
      <alignment horizontal="center"/>
      <protection/>
    </xf>
    <xf numFmtId="49" fontId="56" fillId="0" borderId="0" xfId="149" applyNumberFormat="1" applyFont="1">
      <alignment/>
      <protection/>
    </xf>
    <xf numFmtId="49" fontId="101" fillId="0" borderId="0" xfId="149" applyNumberFormat="1" applyFont="1" applyBorder="1" applyAlignment="1">
      <alignment wrapText="1"/>
      <protection/>
    </xf>
    <xf numFmtId="0" fontId="35" fillId="0" borderId="0" xfId="14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3" fillId="47" borderId="20" xfId="0" applyNumberFormat="1" applyFont="1" applyFill="1" applyBorder="1" applyAlignment="1">
      <alignment/>
    </xf>
    <xf numFmtId="3" fontId="33" fillId="47" borderId="20" xfId="14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3" fontId="35" fillId="47" borderId="20" xfId="144" applyNumberFormat="1" applyFont="1" applyFill="1" applyBorder="1" applyAlignment="1" applyProtection="1">
      <alignment horizontal="center" vertical="center"/>
      <protection/>
    </xf>
    <xf numFmtId="49" fontId="33" fillId="47" borderId="20" xfId="0" applyNumberFormat="1" applyFont="1" applyFill="1" applyBorder="1" applyAlignment="1">
      <alignment/>
    </xf>
    <xf numFmtId="49" fontId="56" fillId="47" borderId="20" xfId="0" applyNumberFormat="1" applyFont="1" applyFill="1" applyBorder="1" applyAlignment="1">
      <alignment/>
    </xf>
    <xf numFmtId="3" fontId="56" fillId="47" borderId="20" xfId="144" applyNumberFormat="1" applyFont="1" applyFill="1" applyBorder="1" applyAlignment="1" applyProtection="1">
      <alignment horizontal="center" vertical="center"/>
      <protection/>
    </xf>
    <xf numFmtId="10" fontId="33" fillId="0" borderId="20" xfId="136" applyNumberFormat="1" applyFont="1" applyFill="1" applyBorder="1" applyAlignment="1">
      <alignment horizontal="center" vertical="center"/>
      <protection/>
    </xf>
    <xf numFmtId="10" fontId="56" fillId="0" borderId="20" xfId="136" applyNumberFormat="1" applyFont="1" applyFill="1" applyBorder="1" applyAlignment="1">
      <alignment horizontal="center" vertical="center"/>
      <protection/>
    </xf>
    <xf numFmtId="49" fontId="0" fillId="47" borderId="20" xfId="0" applyNumberFormat="1" applyFill="1" applyBorder="1" applyAlignment="1">
      <alignment/>
    </xf>
    <xf numFmtId="49" fontId="24" fillId="47" borderId="20" xfId="0" applyNumberFormat="1" applyFont="1" applyFill="1" applyBorder="1" applyAlignment="1">
      <alignment/>
    </xf>
    <xf numFmtId="49" fontId="29" fillId="47" borderId="34" xfId="0" applyNumberFormat="1" applyFont="1" applyFill="1" applyBorder="1" applyAlignment="1">
      <alignment/>
    </xf>
    <xf numFmtId="49" fontId="29" fillId="47" borderId="32" xfId="0" applyNumberFormat="1" applyFont="1" applyFill="1" applyBorder="1" applyAlignment="1">
      <alignment/>
    </xf>
    <xf numFmtId="49" fontId="61" fillId="47" borderId="20" xfId="0" applyNumberFormat="1" applyFont="1" applyFill="1" applyBorder="1" applyAlignment="1">
      <alignment/>
    </xf>
    <xf numFmtId="10" fontId="61" fillId="0" borderId="20" xfId="136" applyNumberFormat="1" applyFont="1" applyFill="1" applyBorder="1" applyAlignment="1">
      <alignment horizontal="center" vertical="center"/>
      <protection/>
    </xf>
    <xf numFmtId="3" fontId="61" fillId="47" borderId="20" xfId="144" applyNumberFormat="1" applyFont="1" applyFill="1" applyBorder="1" applyAlignment="1" applyProtection="1">
      <alignment horizontal="center" vertical="center"/>
      <protection/>
    </xf>
    <xf numFmtId="49" fontId="104" fillId="47" borderId="20" xfId="0" applyNumberFormat="1" applyFont="1" applyFill="1" applyBorder="1" applyAlignment="1">
      <alignment/>
    </xf>
    <xf numFmtId="49" fontId="61" fillId="47" borderId="35" xfId="0" applyNumberFormat="1" applyFont="1" applyFill="1" applyBorder="1" applyAlignment="1">
      <alignment/>
    </xf>
    <xf numFmtId="3" fontId="61" fillId="47" borderId="19" xfId="144" applyNumberFormat="1" applyFont="1" applyFill="1" applyBorder="1" applyAlignment="1" applyProtection="1">
      <alignment horizontal="center" vertical="center"/>
      <protection/>
    </xf>
    <xf numFmtId="10" fontId="61" fillId="0" borderId="36" xfId="136"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4" applyNumberFormat="1" applyFont="1" applyFill="1" applyBorder="1" applyAlignment="1" applyProtection="1">
      <alignment horizontal="center" vertical="center"/>
      <protection/>
    </xf>
    <xf numFmtId="3" fontId="8" fillId="47" borderId="37" xfId="144" applyNumberFormat="1" applyFont="1" applyFill="1" applyBorder="1" applyAlignment="1" applyProtection="1">
      <alignment horizontal="center" vertical="center"/>
      <protection/>
    </xf>
    <xf numFmtId="49" fontId="39" fillId="47" borderId="20" xfId="0" applyNumberFormat="1" applyFont="1" applyFill="1" applyBorder="1" applyAlignment="1">
      <alignment/>
    </xf>
    <xf numFmtId="2" fontId="1" fillId="0" borderId="0" xfId="0" applyNumberFormat="1" applyFont="1" applyFill="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6"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0" fontId="7" fillId="0" borderId="20" xfId="136" applyNumberFormat="1" applyFont="1" applyFill="1" applyBorder="1" applyAlignment="1">
      <alignment horizontal="right" vertical="center"/>
      <protection/>
    </xf>
    <xf numFmtId="2" fontId="3" fillId="0" borderId="0" xfId="0" applyNumberFormat="1" applyFont="1" applyFill="1" applyAlignment="1">
      <alignment/>
    </xf>
    <xf numFmtId="10" fontId="0" fillId="0" borderId="20" xfId="136"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6" fillId="0" borderId="23" xfId="0" applyNumberFormat="1" applyFont="1" applyFill="1" applyBorder="1" applyAlignment="1">
      <alignment horizontal="center" vertical="center"/>
    </xf>
    <xf numFmtId="2" fontId="10" fillId="0" borderId="23" xfId="0" applyNumberFormat="1" applyFont="1" applyFill="1" applyBorder="1" applyAlignment="1">
      <alignment horizontal="left"/>
    </xf>
    <xf numFmtId="49" fontId="28" fillId="0" borderId="20" xfId="0" applyNumberFormat="1" applyFont="1" applyFill="1" applyBorder="1" applyAlignment="1">
      <alignment horizontal="center" vertical="center"/>
    </xf>
    <xf numFmtId="1" fontId="9" fillId="0" borderId="20" xfId="0" applyNumberFormat="1" applyFont="1" applyFill="1" applyBorder="1" applyAlignment="1">
      <alignment horizontal="left"/>
    </xf>
    <xf numFmtId="1" fontId="10" fillId="0" borderId="26" xfId="0" applyNumberFormat="1" applyFont="1" applyFill="1" applyBorder="1" applyAlignment="1">
      <alignment horizontal="left"/>
    </xf>
    <xf numFmtId="2" fontId="9"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11" fillId="0" borderId="0" xfId="0" applyNumberFormat="1" applyFont="1" applyFill="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2" fontId="2" fillId="0" borderId="0" xfId="0" applyNumberFormat="1" applyFont="1" applyFill="1" applyAlignment="1">
      <alignment horizontal="center"/>
    </xf>
    <xf numFmtId="49" fontId="16" fillId="0" borderId="26" xfId="0" applyNumberFormat="1" applyFont="1" applyFill="1" applyBorder="1" applyAlignment="1">
      <alignment horizontal="center" vertical="center" wrapText="1"/>
    </xf>
    <xf numFmtId="0" fontId="33" fillId="0" borderId="0" xfId="0" applyFont="1" applyFill="1" applyAlignment="1">
      <alignment/>
    </xf>
    <xf numFmtId="49" fontId="0" fillId="0" borderId="0" xfId="0" applyNumberFormat="1" applyFont="1" applyFill="1" applyAlignment="1">
      <alignment/>
    </xf>
    <xf numFmtId="2" fontId="28" fillId="0" borderId="0" xfId="0" applyNumberFormat="1" applyFont="1" applyFill="1" applyBorder="1" applyAlignment="1">
      <alignment horizontal="center"/>
    </xf>
    <xf numFmtId="0" fontId="18"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0"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5" fillId="0" borderId="19" xfId="0" applyFont="1" applyFill="1" applyBorder="1" applyAlignment="1">
      <alignment/>
    </xf>
    <xf numFmtId="0" fontId="33" fillId="0" borderId="0" xfId="0" applyFont="1" applyFill="1" applyBorder="1" applyAlignment="1">
      <alignment wrapText="1"/>
    </xf>
    <xf numFmtId="49" fontId="0" fillId="0" borderId="0" xfId="0" applyNumberFormat="1" applyFont="1" applyFill="1" applyAlignment="1">
      <alignment/>
    </xf>
    <xf numFmtId="49" fontId="22" fillId="0" borderId="0" xfId="0" applyNumberFormat="1" applyFont="1" applyFill="1" applyAlignment="1">
      <alignment/>
    </xf>
    <xf numFmtId="49" fontId="0"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wrapText="1"/>
    </xf>
    <xf numFmtId="0" fontId="33" fillId="0" borderId="0" xfId="0" applyNumberFormat="1" applyFont="1" applyFill="1" applyBorder="1" applyAlignment="1">
      <alignment horizontal="center" wrapText="1"/>
    </xf>
    <xf numFmtId="0" fontId="180" fillId="49" borderId="20" xfId="0" applyFont="1" applyFill="1" applyBorder="1" applyAlignment="1">
      <alignment/>
    </xf>
    <xf numFmtId="0" fontId="0" fillId="49" borderId="38" xfId="0" applyFont="1" applyFill="1" applyBorder="1" applyAlignment="1">
      <alignment/>
    </xf>
    <xf numFmtId="49" fontId="0" fillId="0" borderId="0" xfId="147" applyNumberFormat="1" applyFont="1" applyFill="1">
      <alignment/>
      <protection/>
    </xf>
    <xf numFmtId="49" fontId="0" fillId="0" borderId="0" xfId="147" applyNumberFormat="1" applyFont="1" applyFill="1" applyAlignment="1">
      <alignment horizontal="left"/>
      <protection/>
    </xf>
    <xf numFmtId="49" fontId="22" fillId="0" borderId="0" xfId="147" applyNumberFormat="1" applyFont="1" applyFill="1" applyAlignment="1">
      <alignment horizontal="left"/>
      <protection/>
    </xf>
    <xf numFmtId="49" fontId="0" fillId="0" borderId="0" xfId="147" applyNumberFormat="1" applyFont="1" applyFill="1" applyAlignment="1">
      <alignment vertical="center"/>
      <protection/>
    </xf>
    <xf numFmtId="49" fontId="1" fillId="0" borderId="0" xfId="147" applyNumberFormat="1" applyFont="1" applyFill="1">
      <alignment/>
      <protection/>
    </xf>
    <xf numFmtId="49" fontId="65" fillId="0" borderId="0" xfId="147" applyNumberFormat="1" applyFont="1" applyFill="1" applyBorder="1">
      <alignment/>
      <protection/>
    </xf>
    <xf numFmtId="49" fontId="6" fillId="0" borderId="0" xfId="147" applyNumberFormat="1" applyFont="1" applyFill="1" applyBorder="1">
      <alignment/>
      <protection/>
    </xf>
    <xf numFmtId="49" fontId="29" fillId="0" borderId="0" xfId="147" applyNumberFormat="1" applyFont="1" applyFill="1" applyAlignment="1">
      <alignment horizontal="center"/>
      <protection/>
    </xf>
    <xf numFmtId="49" fontId="33" fillId="0" borderId="0" xfId="147" applyNumberFormat="1" applyFont="1" applyFill="1">
      <alignment/>
      <protection/>
    </xf>
    <xf numFmtId="0" fontId="29" fillId="0" borderId="0" xfId="147" applyFont="1" applyFill="1" applyAlignment="1">
      <alignment horizontal="center"/>
      <protection/>
    </xf>
    <xf numFmtId="49" fontId="35" fillId="0" borderId="0" xfId="147" applyNumberFormat="1" applyFont="1" applyFill="1">
      <alignment/>
      <protection/>
    </xf>
    <xf numFmtId="3" fontId="0" fillId="0" borderId="0" xfId="147" applyNumberFormat="1" applyFont="1" applyFill="1">
      <alignment/>
      <protection/>
    </xf>
    <xf numFmtId="49" fontId="7" fillId="0" borderId="0" xfId="147" applyNumberFormat="1" applyFont="1" applyFill="1" applyAlignment="1">
      <alignment wrapText="1"/>
      <protection/>
    </xf>
    <xf numFmtId="49" fontId="0" fillId="0" borderId="0" xfId="147" applyNumberFormat="1" applyFont="1" applyFill="1" applyBorder="1" applyAlignment="1">
      <alignment horizontal="left"/>
      <protection/>
    </xf>
    <xf numFmtId="49" fontId="0" fillId="0" borderId="0" xfId="147" applyNumberFormat="1" applyFont="1" applyFill="1" applyBorder="1">
      <alignment/>
      <protection/>
    </xf>
    <xf numFmtId="49" fontId="23" fillId="0" borderId="22" xfId="147" applyNumberFormat="1" applyFont="1" applyFill="1" applyBorder="1" applyAlignment="1">
      <alignment/>
      <protection/>
    </xf>
    <xf numFmtId="49" fontId="9" fillId="0" borderId="22" xfId="147" applyNumberFormat="1" applyFont="1" applyFill="1" applyBorder="1" applyAlignment="1">
      <alignment horizontal="center"/>
      <protection/>
    </xf>
    <xf numFmtId="49" fontId="23" fillId="0" borderId="20" xfId="147" applyNumberFormat="1" applyFont="1" applyFill="1" applyBorder="1" applyAlignment="1">
      <alignment horizontal="center" vertical="center" wrapText="1"/>
      <protection/>
    </xf>
    <xf numFmtId="49" fontId="10" fillId="0" borderId="19" xfId="147" applyNumberFormat="1" applyFont="1" applyFill="1" applyBorder="1" applyAlignment="1">
      <alignment horizontal="center"/>
      <protection/>
    </xf>
    <xf numFmtId="49" fontId="10" fillId="0" borderId="19" xfId="147" applyNumberFormat="1" applyFont="1" applyFill="1" applyBorder="1" applyAlignment="1">
      <alignment horizontal="left"/>
      <protection/>
    </xf>
    <xf numFmtId="3" fontId="9" fillId="0" borderId="19" xfId="147" applyNumberFormat="1" applyFont="1" applyFill="1" applyBorder="1" applyAlignment="1">
      <alignment horizontal="center" vertical="center" wrapText="1"/>
      <protection/>
    </xf>
    <xf numFmtId="49" fontId="19" fillId="0" borderId="0" xfId="147" applyNumberFormat="1" applyFont="1" applyFill="1" applyBorder="1" applyAlignment="1">
      <alignment vertical="center" wrapText="1"/>
      <protection/>
    </xf>
    <xf numFmtId="49" fontId="17" fillId="0" borderId="20" xfId="147" applyNumberFormat="1" applyFont="1" applyFill="1" applyBorder="1" applyAlignment="1">
      <alignment horizontal="center"/>
      <protection/>
    </xf>
    <xf numFmtId="49" fontId="33" fillId="0" borderId="0" xfId="147" applyNumberFormat="1" applyFont="1" applyFill="1" applyBorder="1" applyAlignment="1">
      <alignment wrapText="1"/>
      <protection/>
    </xf>
    <xf numFmtId="49" fontId="33" fillId="0" borderId="0" xfId="147" applyNumberFormat="1" applyFont="1" applyFill="1" applyAlignment="1">
      <alignment wrapText="1"/>
      <protection/>
    </xf>
    <xf numFmtId="49" fontId="7" fillId="0" borderId="0" xfId="147" applyNumberFormat="1" applyFont="1" applyFill="1" applyAlignment="1">
      <alignment/>
      <protection/>
    </xf>
    <xf numFmtId="49" fontId="76" fillId="0" borderId="0" xfId="147" applyNumberFormat="1" applyFont="1" applyFill="1">
      <alignment/>
      <protection/>
    </xf>
    <xf numFmtId="49" fontId="17" fillId="0" borderId="0" xfId="147" applyNumberFormat="1" applyFont="1" applyFill="1" applyBorder="1" applyAlignment="1">
      <alignment wrapText="1"/>
      <protection/>
    </xf>
    <xf numFmtId="49" fontId="0" fillId="0" borderId="0" xfId="150" applyNumberFormat="1" applyFont="1" applyFill="1" applyAlignment="1">
      <alignment horizontal="left"/>
      <protection/>
    </xf>
    <xf numFmtId="49" fontId="18" fillId="0" borderId="0" xfId="150" applyNumberFormat="1" applyFont="1" applyFill="1" applyAlignment="1">
      <alignment wrapText="1"/>
      <protection/>
    </xf>
    <xf numFmtId="49"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49" fontId="31" fillId="0" borderId="0" xfId="150" applyNumberFormat="1" applyFont="1" applyFill="1">
      <alignment/>
      <protection/>
    </xf>
    <xf numFmtId="49" fontId="0" fillId="0" borderId="0" xfId="150" applyNumberFormat="1" applyFont="1" applyFill="1" applyBorder="1" applyAlignment="1">
      <alignment/>
      <protection/>
    </xf>
    <xf numFmtId="49" fontId="19" fillId="0" borderId="0" xfId="150" applyNumberFormat="1" applyFont="1" applyFill="1" applyAlignment="1">
      <alignment/>
      <protection/>
    </xf>
    <xf numFmtId="49" fontId="22" fillId="0" borderId="0" xfId="150" applyNumberFormat="1" applyFont="1" applyFill="1" applyBorder="1" applyAlignment="1">
      <alignment/>
      <protection/>
    </xf>
    <xf numFmtId="49" fontId="22" fillId="0" borderId="22" xfId="150" applyNumberFormat="1" applyFont="1" applyFill="1" applyBorder="1" applyAlignment="1">
      <alignment horizontal="left"/>
      <protection/>
    </xf>
    <xf numFmtId="49" fontId="7" fillId="0" borderId="22" xfId="150" applyNumberFormat="1" applyFont="1" applyFill="1" applyBorder="1" applyAlignment="1">
      <alignment horizontal="left"/>
      <protection/>
    </xf>
    <xf numFmtId="49" fontId="31" fillId="0" borderId="0" xfId="150" applyNumberFormat="1" applyFont="1" applyFill="1" applyBorder="1">
      <alignment/>
      <protection/>
    </xf>
    <xf numFmtId="49" fontId="16" fillId="0" borderId="0" xfId="150" applyNumberFormat="1" applyFont="1" applyFill="1" applyBorder="1" applyAlignment="1">
      <alignment vertical="justify" textRotation="90" wrapText="1"/>
      <protection/>
    </xf>
    <xf numFmtId="49" fontId="78" fillId="0" borderId="26" xfId="150" applyNumberFormat="1" applyFont="1" applyFill="1" applyBorder="1" applyAlignment="1">
      <alignment wrapText="1"/>
      <protection/>
    </xf>
    <xf numFmtId="49" fontId="78" fillId="0" borderId="25" xfId="150" applyNumberFormat="1" applyFont="1" applyFill="1" applyBorder="1" applyAlignment="1">
      <alignment wrapText="1"/>
      <protection/>
    </xf>
    <xf numFmtId="49" fontId="105" fillId="0" borderId="37" xfId="150" applyNumberFormat="1" applyFont="1" applyFill="1" applyBorder="1" applyAlignment="1">
      <alignment horizontal="center" wrapText="1"/>
      <protection/>
    </xf>
    <xf numFmtId="49" fontId="23" fillId="0" borderId="23" xfId="150" applyNumberFormat="1" applyFont="1" applyFill="1" applyBorder="1" applyAlignment="1">
      <alignment horizontal="center"/>
      <protection/>
    </xf>
    <xf numFmtId="49" fontId="16" fillId="0" borderId="0" xfId="150" applyNumberFormat="1" applyFont="1" applyFill="1" applyBorder="1" applyAlignment="1">
      <alignment vertical="center" textRotation="90" wrapText="1"/>
      <protection/>
    </xf>
    <xf numFmtId="49" fontId="31" fillId="0" borderId="0" xfId="150" applyNumberFormat="1" applyFont="1" applyFill="1" applyBorder="1" applyAlignment="1">
      <alignment vertical="center"/>
      <protection/>
    </xf>
    <xf numFmtId="49" fontId="31" fillId="0" borderId="0" xfId="150" applyNumberFormat="1" applyFont="1" applyFill="1" applyAlignment="1">
      <alignment vertical="center"/>
      <protection/>
    </xf>
    <xf numFmtId="49" fontId="28" fillId="0" borderId="0" xfId="150" applyNumberFormat="1" applyFont="1" applyFill="1" applyBorder="1" applyAlignment="1">
      <alignment vertical="center" textRotation="90" wrapText="1"/>
      <protection/>
    </xf>
    <xf numFmtId="49" fontId="1" fillId="0" borderId="0" xfId="150" applyNumberFormat="1" applyFont="1" applyFill="1">
      <alignment/>
      <protection/>
    </xf>
    <xf numFmtId="49" fontId="33" fillId="0" borderId="0" xfId="150" applyNumberFormat="1" applyFont="1" applyFill="1" applyBorder="1" applyAlignment="1">
      <alignment/>
      <protection/>
    </xf>
    <xf numFmtId="49" fontId="83" fillId="0" borderId="0" xfId="150" applyNumberFormat="1" applyFont="1" applyFill="1">
      <alignment/>
      <protection/>
    </xf>
    <xf numFmtId="49" fontId="29" fillId="0" borderId="0" xfId="150" applyNumberFormat="1" applyFont="1" applyFill="1" applyBorder="1" applyAlignment="1">
      <alignment/>
      <protection/>
    </xf>
    <xf numFmtId="49" fontId="9" fillId="0" borderId="0" xfId="150" applyNumberFormat="1" applyFont="1" applyFill="1">
      <alignment/>
      <protection/>
    </xf>
    <xf numFmtId="49" fontId="33" fillId="0" borderId="0" xfId="150" applyNumberFormat="1" applyFont="1" applyFill="1" applyAlignment="1">
      <alignment horizontal="center"/>
      <protection/>
    </xf>
    <xf numFmtId="49" fontId="33" fillId="0" borderId="0" xfId="150" applyNumberFormat="1" applyFont="1" applyFill="1">
      <alignment/>
      <protection/>
    </xf>
    <xf numFmtId="0" fontId="29" fillId="0" borderId="0" xfId="150" applyFont="1" applyFill="1" applyBorder="1" applyAlignment="1">
      <alignment horizontal="center"/>
      <protection/>
    </xf>
    <xf numFmtId="49" fontId="20" fillId="0" borderId="0" xfId="150" applyNumberFormat="1" applyFont="1" applyFill="1" applyAlignment="1">
      <alignment horizontal="left"/>
      <protection/>
    </xf>
    <xf numFmtId="49" fontId="17" fillId="0" borderId="0" xfId="150" applyNumberFormat="1" applyFont="1" applyFill="1" applyBorder="1" applyAlignment="1">
      <alignment wrapText="1"/>
      <protection/>
    </xf>
    <xf numFmtId="49" fontId="85" fillId="0" borderId="0" xfId="150" applyNumberFormat="1" applyFont="1" applyFill="1">
      <alignment/>
      <protection/>
    </xf>
    <xf numFmtId="49" fontId="17" fillId="0" borderId="0" xfId="150" applyNumberFormat="1" applyFont="1" applyFill="1" applyAlignment="1">
      <alignment horizontal="left"/>
      <protection/>
    </xf>
    <xf numFmtId="49" fontId="8" fillId="0" borderId="0" xfId="150" applyNumberFormat="1" applyFont="1" applyFill="1" applyAlignment="1">
      <alignment horizontal="left"/>
      <protection/>
    </xf>
    <xf numFmtId="49" fontId="85" fillId="0" borderId="0" xfId="150" applyNumberFormat="1" applyFont="1" applyFill="1" applyAlignment="1">
      <alignment horizontal="left"/>
      <protection/>
    </xf>
    <xf numFmtId="49" fontId="8" fillId="0" borderId="0" xfId="150" applyNumberFormat="1" applyFont="1" applyFill="1">
      <alignment/>
      <protection/>
    </xf>
    <xf numFmtId="9" fontId="31" fillId="0" borderId="0" xfId="162" applyFont="1" applyFill="1" applyAlignment="1">
      <alignment/>
    </xf>
    <xf numFmtId="0" fontId="0" fillId="0" borderId="0" xfId="150" applyNumberFormat="1" applyFont="1" applyFill="1" applyAlignment="1">
      <alignment horizontal="left"/>
      <protection/>
    </xf>
    <xf numFmtId="0" fontId="18" fillId="0" borderId="0" xfId="150" applyNumberFormat="1" applyFont="1" applyFill="1" applyAlignment="1">
      <alignment wrapText="1"/>
      <protection/>
    </xf>
    <xf numFmtId="3" fontId="0" fillId="0" borderId="0" xfId="150" applyNumberFormat="1" applyFont="1" applyFill="1" applyBorder="1" applyAlignment="1">
      <alignment/>
      <protection/>
    </xf>
    <xf numFmtId="0" fontId="31" fillId="0" borderId="0" xfId="150" applyFont="1" applyFill="1">
      <alignment/>
      <protection/>
    </xf>
    <xf numFmtId="0" fontId="0" fillId="0" borderId="0" xfId="150" applyFont="1" applyFill="1" applyAlignment="1">
      <alignment horizontal="left"/>
      <protection/>
    </xf>
    <xf numFmtId="0" fontId="0" fillId="0" borderId="0" xfId="150" applyFont="1" applyFill="1" applyBorder="1" applyAlignment="1">
      <alignment/>
      <protection/>
    </xf>
    <xf numFmtId="0" fontId="19" fillId="0" borderId="0" xfId="150" applyFont="1" applyFill="1" applyAlignment="1">
      <alignment/>
      <protection/>
    </xf>
    <xf numFmtId="0" fontId="0" fillId="0" borderId="0" xfId="150" applyFont="1" applyFill="1" applyBorder="1" applyAlignment="1">
      <alignment horizontal="left"/>
      <protection/>
    </xf>
    <xf numFmtId="0" fontId="22" fillId="0" borderId="22" xfId="150" applyFont="1" applyFill="1" applyBorder="1" applyAlignment="1">
      <alignment horizontal="left"/>
      <protection/>
    </xf>
    <xf numFmtId="0" fontId="31" fillId="0" borderId="0" xfId="150" applyFont="1" applyFill="1" applyAlignment="1">
      <alignment vertical="center"/>
      <protection/>
    </xf>
    <xf numFmtId="0" fontId="78" fillId="0" borderId="26" xfId="150" applyFont="1" applyFill="1" applyBorder="1" applyAlignment="1">
      <alignment wrapText="1"/>
      <protection/>
    </xf>
    <xf numFmtId="0" fontId="78" fillId="0" borderId="25" xfId="150" applyFont="1" applyFill="1" applyBorder="1" applyAlignment="1">
      <alignment wrapText="1"/>
      <protection/>
    </xf>
    <xf numFmtId="3" fontId="105" fillId="0" borderId="37" xfId="150" applyNumberFormat="1" applyFont="1" applyFill="1" applyBorder="1" applyAlignment="1">
      <alignment horizontal="center" wrapText="1"/>
      <protection/>
    </xf>
    <xf numFmtId="0" fontId="23" fillId="0" borderId="23" xfId="150" applyFont="1" applyFill="1" applyBorder="1" applyAlignment="1">
      <alignment horizontal="center"/>
      <protection/>
    </xf>
    <xf numFmtId="0" fontId="105" fillId="0" borderId="37" xfId="150" applyFont="1" applyFill="1" applyBorder="1" applyAlignment="1">
      <alignment horizontal="center" wrapText="1"/>
      <protection/>
    </xf>
    <xf numFmtId="0" fontId="1" fillId="0" borderId="0" xfId="150" applyFont="1" applyFill="1">
      <alignment/>
      <protection/>
    </xf>
    <xf numFmtId="0" fontId="35" fillId="0" borderId="0" xfId="150" applyNumberFormat="1" applyFont="1" applyFill="1" applyBorder="1" applyAlignment="1">
      <alignment/>
      <protection/>
    </xf>
    <xf numFmtId="0" fontId="87" fillId="0" borderId="0" xfId="150" applyFont="1" applyFill="1">
      <alignment/>
      <protection/>
    </xf>
    <xf numFmtId="0" fontId="33" fillId="0" borderId="0" xfId="150" applyFont="1" applyFill="1" applyBorder="1" applyAlignment="1">
      <alignment wrapText="1"/>
      <protection/>
    </xf>
    <xf numFmtId="0" fontId="29" fillId="0" borderId="0" xfId="150" applyNumberFormat="1" applyFont="1" applyFill="1" applyBorder="1" applyAlignment="1">
      <alignment/>
      <protection/>
    </xf>
    <xf numFmtId="0" fontId="83" fillId="0" borderId="0" xfId="150" applyFont="1" applyFill="1">
      <alignment/>
      <protection/>
    </xf>
    <xf numFmtId="0" fontId="29" fillId="0" borderId="0" xfId="150" applyNumberFormat="1" applyFont="1" applyFill="1" applyBorder="1" applyAlignment="1">
      <alignment horizontal="center"/>
      <protection/>
    </xf>
    <xf numFmtId="0" fontId="9" fillId="0" borderId="0" xfId="150" applyFont="1" applyFill="1">
      <alignment/>
      <protection/>
    </xf>
    <xf numFmtId="0" fontId="33" fillId="0" borderId="0" xfId="150" applyFont="1" applyFill="1">
      <alignment/>
      <protection/>
    </xf>
    <xf numFmtId="0" fontId="29" fillId="0" borderId="0" xfId="147" applyFont="1" applyFill="1" applyAlignment="1">
      <alignment/>
      <protection/>
    </xf>
    <xf numFmtId="0" fontId="25" fillId="0" borderId="0" xfId="150" applyFont="1" applyFill="1">
      <alignment/>
      <protection/>
    </xf>
    <xf numFmtId="49" fontId="23" fillId="0" borderId="0" xfId="150" applyNumberFormat="1" applyFont="1" applyFill="1" applyBorder="1" applyAlignment="1">
      <alignment/>
      <protection/>
    </xf>
    <xf numFmtId="49" fontId="23" fillId="0" borderId="0" xfId="150" applyNumberFormat="1" applyFont="1" applyFill="1" applyAlignment="1">
      <alignment horizontal="left"/>
      <protection/>
    </xf>
    <xf numFmtId="49" fontId="23" fillId="0" borderId="0" xfId="150" applyNumberFormat="1" applyFont="1" applyFill="1">
      <alignment/>
      <protection/>
    </xf>
    <xf numFmtId="49" fontId="8" fillId="0" borderId="0" xfId="150" applyNumberFormat="1" applyFont="1" applyFill="1" applyBorder="1" applyAlignment="1">
      <alignment horizontal="left"/>
      <protection/>
    </xf>
    <xf numFmtId="49" fontId="0" fillId="0" borderId="22" xfId="150" applyNumberFormat="1" applyFont="1" applyFill="1" applyBorder="1" applyAlignment="1">
      <alignment/>
      <protection/>
    </xf>
    <xf numFmtId="49" fontId="10" fillId="0" borderId="20" xfId="150" applyNumberFormat="1" applyFont="1" applyFill="1" applyBorder="1" applyAlignment="1">
      <alignment horizontal="center" vertical="center" wrapText="1"/>
      <protection/>
    </xf>
    <xf numFmtId="49" fontId="9" fillId="0" borderId="24" xfId="150" applyNumberFormat="1" applyFont="1" applyFill="1" applyBorder="1">
      <alignment/>
      <protection/>
    </xf>
    <xf numFmtId="49" fontId="28" fillId="0" borderId="0" xfId="150" applyNumberFormat="1" applyFont="1" applyFill="1">
      <alignment/>
      <protection/>
    </xf>
    <xf numFmtId="49" fontId="10" fillId="0" borderId="25" xfId="150" applyNumberFormat="1" applyFont="1" applyFill="1" applyBorder="1" applyAlignment="1">
      <alignment horizontal="center" vertical="center" wrapText="1"/>
      <protection/>
    </xf>
    <xf numFmtId="49" fontId="23" fillId="0" borderId="20" xfId="150" applyNumberFormat="1" applyFont="1" applyFill="1" applyBorder="1" applyAlignment="1">
      <alignment horizontal="center" vertical="center"/>
      <protection/>
    </xf>
    <xf numFmtId="49" fontId="9" fillId="0" borderId="0" xfId="150" applyNumberFormat="1" applyFont="1" applyFill="1" applyAlignment="1">
      <alignment vertical="center"/>
      <protection/>
    </xf>
    <xf numFmtId="3" fontId="9" fillId="0" borderId="20" xfId="150" applyNumberFormat="1" applyFont="1" applyFill="1" applyBorder="1" applyAlignment="1">
      <alignment horizontal="center" vertical="center"/>
      <protection/>
    </xf>
    <xf numFmtId="49" fontId="91" fillId="0" borderId="0" xfId="150" applyNumberFormat="1" applyFont="1" applyFill="1">
      <alignment/>
      <protection/>
    </xf>
    <xf numFmtId="49" fontId="33" fillId="0" borderId="0" xfId="150" applyNumberFormat="1" applyFont="1" applyFill="1" applyBorder="1" applyAlignment="1">
      <alignment wrapText="1"/>
      <protection/>
    </xf>
    <xf numFmtId="49" fontId="25" fillId="0" borderId="0" xfId="150" applyNumberFormat="1" applyFont="1" applyFill="1">
      <alignment/>
      <protection/>
    </xf>
    <xf numFmtId="49" fontId="35" fillId="0" borderId="0" xfId="150" applyNumberFormat="1" applyFont="1" applyFill="1">
      <alignment/>
      <protection/>
    </xf>
    <xf numFmtId="0" fontId="23" fillId="0" borderId="23" xfId="150" applyFont="1" applyFill="1" applyBorder="1" applyAlignment="1">
      <alignment horizontal="center" vertical="center"/>
      <protection/>
    </xf>
    <xf numFmtId="0" fontId="23" fillId="0" borderId="20" xfId="150" applyFont="1" applyFill="1" applyBorder="1" applyAlignment="1">
      <alignment horizontal="center" vertical="center"/>
      <protection/>
    </xf>
    <xf numFmtId="0" fontId="33" fillId="0" borderId="0" xfId="150" applyNumberFormat="1" applyFont="1" applyFill="1" applyBorder="1" applyAlignment="1">
      <alignment/>
      <protection/>
    </xf>
    <xf numFmtId="0" fontId="20" fillId="0" borderId="0" xfId="150" applyFont="1" applyFill="1">
      <alignment/>
      <protection/>
    </xf>
    <xf numFmtId="0" fontId="32" fillId="0" borderId="0" xfId="150" applyFont="1" applyFill="1">
      <alignment/>
      <protection/>
    </xf>
    <xf numFmtId="0" fontId="17" fillId="0" borderId="0" xfId="150" applyFont="1" applyFill="1">
      <alignment/>
      <protection/>
    </xf>
    <xf numFmtId="49" fontId="17" fillId="0" borderId="0" xfId="150" applyNumberFormat="1" applyFont="1" applyFill="1">
      <alignment/>
      <protection/>
    </xf>
    <xf numFmtId="0" fontId="85" fillId="0" borderId="0" xfId="150" applyFont="1" applyFill="1">
      <alignment/>
      <protection/>
    </xf>
    <xf numFmtId="49" fontId="31" fillId="0" borderId="0" xfId="150" applyNumberFormat="1" applyFont="1" applyFill="1">
      <alignment/>
      <protection/>
    </xf>
    <xf numFmtId="49" fontId="31" fillId="0" borderId="0" xfId="150" applyNumberFormat="1" applyFont="1" applyFill="1" applyAlignment="1">
      <alignment horizontal="center"/>
      <protection/>
    </xf>
    <xf numFmtId="3" fontId="23" fillId="0" borderId="22" xfId="150" applyNumberFormat="1" applyFont="1" applyFill="1" applyBorder="1" applyAlignment="1">
      <alignment horizontal="center"/>
      <protection/>
    </xf>
    <xf numFmtId="49" fontId="9" fillId="0" borderId="22" xfId="150" applyNumberFormat="1" applyFont="1" applyFill="1" applyBorder="1" applyAlignment="1">
      <alignment/>
      <protection/>
    </xf>
    <xf numFmtId="49" fontId="31" fillId="0" borderId="0" xfId="150" applyNumberFormat="1" applyFont="1" applyFill="1" applyAlignment="1">
      <alignment vertical="center"/>
      <protection/>
    </xf>
    <xf numFmtId="49" fontId="83" fillId="0" borderId="0" xfId="150" applyNumberFormat="1" applyFont="1" applyFill="1">
      <alignment/>
      <protection/>
    </xf>
    <xf numFmtId="9" fontId="31" fillId="0" borderId="0" xfId="160" applyFont="1" applyFill="1" applyAlignment="1">
      <alignment/>
    </xf>
    <xf numFmtId="49" fontId="83" fillId="0" borderId="0" xfId="150" applyNumberFormat="1" applyFont="1" applyFill="1" applyAlignment="1">
      <alignment horizontal="center"/>
      <protection/>
    </xf>
    <xf numFmtId="49" fontId="7" fillId="0" borderId="0" xfId="150" applyNumberFormat="1" applyFont="1" applyFill="1" applyBorder="1" applyAlignment="1">
      <alignment/>
      <protection/>
    </xf>
    <xf numFmtId="49" fontId="10" fillId="0" borderId="22" xfId="150" applyNumberFormat="1" applyFont="1" applyFill="1" applyBorder="1" applyAlignment="1">
      <alignment/>
      <protection/>
    </xf>
    <xf numFmtId="49" fontId="33" fillId="0" borderId="0" xfId="150" applyNumberFormat="1" applyFont="1" applyFill="1" applyAlignment="1">
      <alignment/>
      <protection/>
    </xf>
    <xf numFmtId="49" fontId="29" fillId="0" borderId="0" xfId="147" applyNumberFormat="1" applyFont="1" applyFill="1" applyAlignment="1">
      <alignment/>
      <protection/>
    </xf>
    <xf numFmtId="49" fontId="100" fillId="0" borderId="0" xfId="150" applyNumberFormat="1" applyFont="1" applyFill="1">
      <alignment/>
      <protection/>
    </xf>
    <xf numFmtId="49" fontId="31" fillId="0" borderId="0" xfId="150" applyNumberFormat="1" applyFont="1" applyFill="1" applyAlignment="1">
      <alignment horizontal="center"/>
      <protection/>
    </xf>
    <xf numFmtId="49" fontId="10" fillId="0" borderId="0" xfId="150" applyNumberFormat="1" applyFont="1" applyFill="1" applyBorder="1" applyAlignment="1">
      <alignment/>
      <protection/>
    </xf>
    <xf numFmtId="49" fontId="86" fillId="0" borderId="0" xfId="150" applyNumberFormat="1" applyFont="1" applyFill="1">
      <alignment/>
      <protection/>
    </xf>
    <xf numFmtId="49" fontId="23" fillId="0" borderId="27" xfId="150" applyNumberFormat="1" applyFont="1" applyFill="1" applyBorder="1" applyAlignment="1">
      <alignment horizontal="center" vertical="center"/>
      <protection/>
    </xf>
    <xf numFmtId="49" fontId="7" fillId="0" borderId="0" xfId="150" applyNumberFormat="1" applyFont="1" applyFill="1" applyAlignment="1">
      <alignment horizontal="center"/>
      <protection/>
    </xf>
    <xf numFmtId="49" fontId="7" fillId="0" borderId="0" xfId="150" applyNumberFormat="1" applyFont="1" applyFill="1">
      <alignment/>
      <protection/>
    </xf>
    <xf numFmtId="0" fontId="29" fillId="0" borderId="0" xfId="147" applyNumberFormat="1" applyFont="1" applyFill="1" applyBorder="1" applyAlignment="1">
      <alignment horizontal="center" wrapText="1"/>
      <protection/>
    </xf>
    <xf numFmtId="0" fontId="66" fillId="0" borderId="0" xfId="147" applyNumberFormat="1" applyFont="1" applyFill="1" applyBorder="1">
      <alignment/>
      <protection/>
    </xf>
    <xf numFmtId="0" fontId="33" fillId="0" borderId="0" xfId="147" applyNumberFormat="1" applyFont="1" applyFill="1">
      <alignment/>
      <protection/>
    </xf>
    <xf numFmtId="49" fontId="19" fillId="0" borderId="0" xfId="147" applyNumberFormat="1" applyFont="1" applyFill="1" applyBorder="1" applyAlignment="1">
      <alignment wrapText="1"/>
      <protection/>
    </xf>
    <xf numFmtId="0" fontId="7" fillId="0" borderId="0" xfId="147" applyFont="1" applyFill="1" applyAlignment="1">
      <alignment/>
      <protection/>
    </xf>
    <xf numFmtId="49" fontId="0" fillId="0" borderId="0" xfId="147" applyNumberFormat="1" applyFont="1" applyFill="1">
      <alignment/>
      <protection/>
    </xf>
    <xf numFmtId="49" fontId="8" fillId="0" borderId="20" xfId="147" applyNumberFormat="1" applyFont="1" applyFill="1" applyBorder="1" applyAlignment="1">
      <alignment horizontal="center" vertical="center" wrapText="1"/>
      <protection/>
    </xf>
    <xf numFmtId="49" fontId="9" fillId="0" borderId="20" xfId="147" applyNumberFormat="1" applyFont="1" applyFill="1" applyBorder="1" applyAlignment="1">
      <alignment horizontal="center" vertical="center" wrapText="1"/>
      <protection/>
    </xf>
    <xf numFmtId="49" fontId="33" fillId="0" borderId="0" xfId="147" applyNumberFormat="1" applyFont="1" applyFill="1" applyAlignment="1">
      <alignment/>
      <protection/>
    </xf>
    <xf numFmtId="0" fontId="0" fillId="0" borderId="0" xfId="150" applyNumberFormat="1" applyFont="1" applyFill="1" applyBorder="1" applyAlignment="1">
      <alignment horizontal="left"/>
      <protection/>
    </xf>
    <xf numFmtId="0"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0" fontId="83" fillId="0" borderId="0" xfId="150" applyNumberFormat="1" applyFont="1" applyFill="1">
      <alignment/>
      <protection/>
    </xf>
    <xf numFmtId="0" fontId="33" fillId="0" borderId="0" xfId="150" applyNumberFormat="1" applyFont="1" applyFill="1" applyAlignment="1">
      <alignment horizontal="center"/>
      <protection/>
    </xf>
    <xf numFmtId="0" fontId="33" fillId="0" borderId="0" xfId="150" applyNumberFormat="1" applyFont="1" applyFill="1">
      <alignment/>
      <protection/>
    </xf>
    <xf numFmtId="0" fontId="18" fillId="0" borderId="0" xfId="147" applyNumberFormat="1" applyFont="1" applyFill="1" applyAlignment="1">
      <alignment/>
      <protection/>
    </xf>
    <xf numFmtId="0" fontId="106" fillId="0" borderId="0" xfId="150" applyNumberFormat="1" applyFont="1" applyFill="1">
      <alignment/>
      <protection/>
    </xf>
    <xf numFmtId="0" fontId="0" fillId="0" borderId="0" xfId="150" applyFont="1" applyFill="1" applyBorder="1" applyAlignment="1">
      <alignment horizontal="left"/>
      <protection/>
    </xf>
    <xf numFmtId="0" fontId="8" fillId="0" borderId="0" xfId="150" applyNumberFormat="1" applyFont="1" applyFill="1" applyBorder="1" applyAlignment="1">
      <alignment horizontal="left"/>
      <protection/>
    </xf>
    <xf numFmtId="0" fontId="35" fillId="0" borderId="0" xfId="150" applyNumberFormat="1" applyFont="1" applyFill="1">
      <alignment/>
      <protection/>
    </xf>
    <xf numFmtId="0" fontId="35" fillId="0" borderId="0" xfId="150" applyNumberFormat="1" applyFont="1" applyFill="1" applyAlignment="1">
      <alignment horizontal="center"/>
      <protection/>
    </xf>
    <xf numFmtId="0" fontId="92" fillId="0" borderId="0" xfId="150" applyNumberFormat="1" applyFont="1" applyFill="1">
      <alignment/>
      <protection/>
    </xf>
    <xf numFmtId="0" fontId="29" fillId="0" borderId="0" xfId="147" applyNumberFormat="1" applyFont="1" applyFill="1" applyAlignment="1">
      <alignment/>
      <protection/>
    </xf>
    <xf numFmtId="49" fontId="22" fillId="0" borderId="0" xfId="150" applyNumberFormat="1" applyFont="1" applyFill="1" applyAlignment="1">
      <alignment wrapText="1"/>
      <protection/>
    </xf>
    <xf numFmtId="0" fontId="83" fillId="0" borderId="0" xfId="150" applyNumberFormat="1" applyFont="1" applyFill="1">
      <alignment/>
      <protection/>
    </xf>
    <xf numFmtId="0" fontId="83" fillId="0" borderId="0" xfId="150" applyNumberFormat="1" applyFont="1" applyFill="1" applyAlignment="1">
      <alignment horizontal="center"/>
      <protection/>
    </xf>
    <xf numFmtId="0" fontId="76" fillId="0" borderId="0" xfId="150" applyNumberFormat="1" applyFont="1" applyFill="1" applyAlignment="1">
      <alignment horizontal="left"/>
      <protection/>
    </xf>
    <xf numFmtId="0" fontId="35" fillId="0" borderId="0" xfId="150" applyNumberFormat="1" applyFont="1" applyFill="1" applyAlignment="1">
      <alignment/>
      <protection/>
    </xf>
    <xf numFmtId="49" fontId="0" fillId="0" borderId="0" xfId="150" applyNumberFormat="1" applyFont="1" applyFill="1" applyBorder="1" applyAlignment="1">
      <alignment/>
      <protection/>
    </xf>
    <xf numFmtId="0" fontId="7" fillId="0" borderId="0" xfId="150" applyNumberFormat="1" applyFont="1" applyFill="1" applyBorder="1" applyAlignment="1">
      <alignment/>
      <protection/>
    </xf>
    <xf numFmtId="0" fontId="29" fillId="0" borderId="0" xfId="150" applyNumberFormat="1" applyFont="1" applyFill="1">
      <alignment/>
      <protection/>
    </xf>
    <xf numFmtId="0" fontId="23" fillId="0" borderId="22" xfId="150" applyNumberFormat="1" applyFont="1" applyFill="1" applyBorder="1" applyAlignment="1">
      <alignment horizontal="center"/>
      <protection/>
    </xf>
    <xf numFmtId="3" fontId="23" fillId="0" borderId="0" xfId="150" applyNumberFormat="1" applyFont="1" applyFill="1" applyBorder="1" applyAlignment="1">
      <alignment horizontal="center"/>
      <protection/>
    </xf>
    <xf numFmtId="49" fontId="9" fillId="0" borderId="0" xfId="150" applyNumberFormat="1" applyFont="1" applyFill="1" applyBorder="1" applyAlignment="1">
      <alignment/>
      <protection/>
    </xf>
    <xf numFmtId="0" fontId="23" fillId="0" borderId="0" xfId="150" applyNumberFormat="1" applyFont="1" applyFill="1" applyBorder="1" applyAlignment="1">
      <alignment horizontal="center"/>
      <protection/>
    </xf>
    <xf numFmtId="49" fontId="31" fillId="0" borderId="0" xfId="150" applyNumberFormat="1" applyFont="1" applyFill="1" applyBorder="1" applyAlignment="1">
      <alignment horizontal="center"/>
      <protection/>
    </xf>
    <xf numFmtId="49" fontId="31" fillId="0" borderId="0" xfId="150" applyNumberFormat="1" applyFont="1" applyFill="1" applyBorder="1">
      <alignment/>
      <protection/>
    </xf>
    <xf numFmtId="0" fontId="0" fillId="0" borderId="0" xfId="150" applyFont="1" applyFill="1" applyAlignment="1">
      <alignment/>
      <protection/>
    </xf>
    <xf numFmtId="49" fontId="0" fillId="0" borderId="0" xfId="0" applyNumberFormat="1" applyFill="1" applyAlignment="1">
      <alignment/>
    </xf>
    <xf numFmtId="49" fontId="0" fillId="0" borderId="0" xfId="150" applyNumberFormat="1" applyFont="1" applyFill="1" applyAlignment="1">
      <alignment/>
      <protection/>
    </xf>
    <xf numFmtId="0" fontId="22" fillId="0" borderId="22" xfId="150" applyFont="1" applyFill="1" applyBorder="1" applyAlignment="1">
      <alignment/>
      <protection/>
    </xf>
    <xf numFmtId="0" fontId="17" fillId="0" borderId="22" xfId="15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0" fontId="31" fillId="0" borderId="0" xfId="151">
      <alignment/>
      <protection/>
    </xf>
    <xf numFmtId="0" fontId="23" fillId="0" borderId="0" xfId="151" applyFont="1">
      <alignment/>
      <protection/>
    </xf>
    <xf numFmtId="49" fontId="31" fillId="0" borderId="0" xfId="151" applyNumberFormat="1">
      <alignment/>
      <protection/>
    </xf>
    <xf numFmtId="49" fontId="82" fillId="0" borderId="0" xfId="151" applyNumberFormat="1" applyFont="1">
      <alignment/>
      <protection/>
    </xf>
    <xf numFmtId="49" fontId="23" fillId="0" borderId="0" xfId="151" applyNumberFormat="1" applyFont="1">
      <alignment/>
      <protection/>
    </xf>
    <xf numFmtId="49" fontId="22" fillId="0" borderId="0" xfId="151" applyNumberFormat="1" applyFont="1" applyBorder="1" applyAlignment="1">
      <alignment/>
      <protection/>
    </xf>
    <xf numFmtId="49" fontId="107" fillId="0" borderId="0" xfId="151" applyNumberFormat="1" applyFont="1" applyBorder="1" applyAlignment="1">
      <alignment wrapText="1"/>
      <protection/>
    </xf>
    <xf numFmtId="49" fontId="17" fillId="0" borderId="0" xfId="151" applyNumberFormat="1" applyFont="1" applyBorder="1" applyAlignment="1">
      <alignment wrapText="1"/>
      <protection/>
    </xf>
    <xf numFmtId="49" fontId="25" fillId="0" borderId="0" xfId="151" applyNumberFormat="1" applyFont="1">
      <alignment/>
      <protection/>
    </xf>
    <xf numFmtId="0" fontId="7" fillId="0" borderId="0" xfId="151" applyFont="1" applyAlignment="1">
      <alignment horizontal="center"/>
      <protection/>
    </xf>
    <xf numFmtId="0" fontId="28" fillId="0" borderId="0" xfId="151" applyFont="1" applyBorder="1" applyAlignment="1">
      <alignment wrapText="1"/>
      <protection/>
    </xf>
    <xf numFmtId="0" fontId="31" fillId="0" borderId="0" xfId="151" applyFont="1">
      <alignment/>
      <protection/>
    </xf>
    <xf numFmtId="0" fontId="108" fillId="0" borderId="0" xfId="151" applyFont="1">
      <alignment/>
      <protection/>
    </xf>
    <xf numFmtId="0" fontId="16" fillId="0" borderId="0" xfId="151" applyFont="1" applyBorder="1" applyAlignment="1">
      <alignment wrapText="1"/>
      <protection/>
    </xf>
    <xf numFmtId="0" fontId="11" fillId="0" borderId="0" xfId="151" applyFont="1" applyBorder="1" applyAlignment="1">
      <alignment horizontal="center" wrapText="1"/>
      <protection/>
    </xf>
    <xf numFmtId="0" fontId="5" fillId="0" borderId="0" xfId="151" applyFont="1">
      <alignment/>
      <protection/>
    </xf>
    <xf numFmtId="0" fontId="28" fillId="0" borderId="19" xfId="151" applyNumberFormat="1" applyFont="1" applyBorder="1" applyAlignment="1">
      <alignment/>
      <protection/>
    </xf>
    <xf numFmtId="0" fontId="28" fillId="0" borderId="19" xfId="151" applyFont="1" applyBorder="1" applyAlignment="1">
      <alignment wrapText="1"/>
      <protection/>
    </xf>
    <xf numFmtId="0" fontId="11" fillId="0" borderId="19" xfId="151" applyFont="1" applyBorder="1" applyAlignment="1">
      <alignment horizontal="center" wrapText="1"/>
      <protection/>
    </xf>
    <xf numFmtId="194" fontId="0" fillId="47" borderId="20" xfId="151" applyNumberFormat="1" applyFont="1" applyFill="1" applyBorder="1" applyAlignment="1">
      <alignment horizontal="center"/>
      <protection/>
    </xf>
    <xf numFmtId="49" fontId="8" fillId="50" borderId="20" xfId="0" applyNumberFormat="1" applyFont="1" applyFill="1" applyBorder="1" applyAlignment="1" applyProtection="1">
      <alignment vertical="center"/>
      <protection/>
    </xf>
    <xf numFmtId="49" fontId="8" fillId="50" borderId="20" xfId="0" applyNumberFormat="1" applyFont="1" applyFill="1" applyBorder="1" applyAlignment="1" applyProtection="1">
      <alignment horizontal="center" vertical="center"/>
      <protection/>
    </xf>
    <xf numFmtId="0" fontId="108" fillId="0" borderId="0" xfId="151" applyFont="1" applyFill="1">
      <alignment/>
      <protection/>
    </xf>
    <xf numFmtId="194" fontId="0" fillId="47" borderId="20" xfId="151" applyNumberFormat="1" applyFont="1" applyFill="1" applyBorder="1">
      <alignment/>
      <protection/>
    </xf>
    <xf numFmtId="49" fontId="8" fillId="47" borderId="20" xfId="0" applyNumberFormat="1" applyFont="1" applyFill="1" applyBorder="1" applyAlignment="1">
      <alignment/>
    </xf>
    <xf numFmtId="0" fontId="8" fillId="47" borderId="20" xfId="151" applyFont="1" applyFill="1" applyBorder="1" applyAlignment="1">
      <alignment horizontal="left"/>
      <protection/>
    </xf>
    <xf numFmtId="0" fontId="8" fillId="0" borderId="23" xfId="151" applyFont="1" applyBorder="1" applyAlignment="1">
      <alignment horizontal="center"/>
      <protection/>
    </xf>
    <xf numFmtId="0" fontId="8" fillId="0" borderId="20" xfId="151" applyFont="1" applyBorder="1" applyAlignment="1">
      <alignment horizontal="center"/>
      <protection/>
    </xf>
    <xf numFmtId="0" fontId="109" fillId="0" borderId="20" xfId="151" applyFont="1" applyBorder="1" applyAlignment="1">
      <alignment horizontal="center" vertical="center"/>
      <protection/>
    </xf>
    <xf numFmtId="0" fontId="31" fillId="0" borderId="0" xfId="151" applyFill="1">
      <alignment/>
      <protection/>
    </xf>
    <xf numFmtId="0" fontId="0" fillId="0" borderId="20" xfId="151" applyNumberFormat="1" applyFont="1" applyFill="1" applyBorder="1" applyAlignment="1">
      <alignment horizontal="center" vertical="center" wrapText="1"/>
      <protection/>
    </xf>
    <xf numFmtId="0" fontId="8" fillId="0" borderId="0" xfId="151" applyNumberFormat="1" applyFont="1" applyBorder="1" applyAlignment="1">
      <alignment horizontal="center" wrapText="1"/>
      <protection/>
    </xf>
    <xf numFmtId="0" fontId="6" fillId="0" borderId="0" xfId="151" applyFont="1">
      <alignment/>
      <protection/>
    </xf>
    <xf numFmtId="0" fontId="8" fillId="0" borderId="0" xfId="151" applyNumberFormat="1" applyFont="1" applyAlignment="1">
      <alignment horizontal="left"/>
      <protection/>
    </xf>
    <xf numFmtId="0" fontId="9" fillId="0" borderId="0" xfId="151" applyFont="1">
      <alignment/>
      <protection/>
    </xf>
    <xf numFmtId="0" fontId="7" fillId="0" borderId="0" xfId="151" applyFont="1">
      <alignment/>
      <protection/>
    </xf>
    <xf numFmtId="49" fontId="9" fillId="0" borderId="0" xfId="151" applyNumberFormat="1" applyFont="1">
      <alignment/>
      <protection/>
    </xf>
    <xf numFmtId="49" fontId="34" fillId="0" borderId="0" xfId="151" applyNumberFormat="1" applyFont="1">
      <alignment/>
      <protection/>
    </xf>
    <xf numFmtId="0" fontId="18" fillId="0" borderId="0" xfId="151" applyFont="1" applyAlignment="1">
      <alignment/>
      <protection/>
    </xf>
    <xf numFmtId="0" fontId="18" fillId="0" borderId="0" xfId="151" applyFont="1">
      <alignment/>
      <protection/>
    </xf>
    <xf numFmtId="0" fontId="18" fillId="0" borderId="0" xfId="151" applyNumberFormat="1" applyFont="1" applyBorder="1" applyAlignment="1">
      <alignment horizontal="center"/>
      <protection/>
    </xf>
    <xf numFmtId="0" fontId="18" fillId="0" borderId="0" xfId="151" applyNumberFormat="1" applyFont="1" applyBorder="1" applyAlignment="1">
      <alignment/>
      <protection/>
    </xf>
    <xf numFmtId="0" fontId="19" fillId="0" borderId="0" xfId="151" applyFont="1" applyBorder="1" applyAlignment="1">
      <alignment wrapText="1"/>
      <protection/>
    </xf>
    <xf numFmtId="0" fontId="18" fillId="0" borderId="0" xfId="151" applyFont="1" applyBorder="1" applyAlignment="1">
      <alignment horizontal="center" wrapText="1"/>
      <protection/>
    </xf>
    <xf numFmtId="0" fontId="1" fillId="0" borderId="0" xfId="151" applyFont="1">
      <alignment/>
      <protection/>
    </xf>
    <xf numFmtId="0" fontId="19" fillId="0" borderId="19" xfId="151" applyNumberFormat="1" applyFont="1" applyBorder="1" applyAlignment="1">
      <alignment/>
      <protection/>
    </xf>
    <xf numFmtId="0" fontId="19" fillId="0" borderId="0" xfId="151" applyNumberFormat="1" applyFont="1" applyBorder="1" applyAlignment="1">
      <alignment/>
      <protection/>
    </xf>
    <xf numFmtId="194" fontId="24" fillId="0" borderId="20" xfId="151" applyNumberFormat="1" applyFont="1" applyBorder="1" applyAlignment="1">
      <alignment horizontal="center"/>
      <protection/>
    </xf>
    <xf numFmtId="49" fontId="9" fillId="47" borderId="20" xfId="0" applyNumberFormat="1" applyFont="1" applyFill="1" applyBorder="1" applyAlignment="1">
      <alignment horizontal="left"/>
    </xf>
    <xf numFmtId="49" fontId="9" fillId="0" borderId="23" xfId="151" applyNumberFormat="1" applyFont="1" applyBorder="1" applyAlignment="1">
      <alignment horizontal="center"/>
      <protection/>
    </xf>
    <xf numFmtId="49" fontId="8" fillId="47" borderId="26" xfId="0" applyNumberFormat="1" applyFont="1" applyFill="1" applyBorder="1" applyAlignment="1">
      <alignment/>
    </xf>
    <xf numFmtId="49" fontId="8" fillId="47" borderId="20" xfId="0" applyNumberFormat="1" applyFont="1" applyFill="1" applyBorder="1" applyAlignment="1">
      <alignment horizontal="left"/>
    </xf>
    <xf numFmtId="49" fontId="9" fillId="0" borderId="20" xfId="151" applyNumberFormat="1" applyFont="1" applyBorder="1" applyAlignment="1">
      <alignment horizontal="center"/>
      <protection/>
    </xf>
    <xf numFmtId="0" fontId="0" fillId="0" borderId="0" xfId="151" applyFont="1" applyAlignment="1">
      <alignment horizontal="center"/>
      <protection/>
    </xf>
    <xf numFmtId="0" fontId="11" fillId="0" borderId="0" xfId="151" applyFont="1" applyBorder="1" applyAlignment="1">
      <alignment/>
      <protection/>
    </xf>
    <xf numFmtId="0" fontId="8" fillId="0" borderId="0" xfId="151" applyFont="1" applyBorder="1" applyAlignment="1">
      <alignment/>
      <protection/>
    </xf>
    <xf numFmtId="0" fontId="0" fillId="0" borderId="0" xfId="151" applyFont="1" applyAlignment="1">
      <alignment horizontal="left"/>
      <protection/>
    </xf>
    <xf numFmtId="0" fontId="8" fillId="0" borderId="0" xfId="151" applyFont="1" applyBorder="1" applyAlignment="1">
      <alignment horizontal="left"/>
      <protection/>
    </xf>
    <xf numFmtId="0" fontId="0" fillId="0" borderId="0" xfId="151" applyFont="1" applyBorder="1" applyAlignment="1">
      <alignment/>
      <protection/>
    </xf>
    <xf numFmtId="3" fontId="0" fillId="47" borderId="0" xfId="151" applyNumberFormat="1" applyFont="1" applyFill="1" applyBorder="1" applyAlignment="1">
      <alignment/>
      <protection/>
    </xf>
    <xf numFmtId="49" fontId="110"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8" fillId="47" borderId="20" xfId="0" applyNumberFormat="1" applyFont="1" applyFill="1" applyBorder="1" applyAlignment="1">
      <alignment horizontal="center"/>
    </xf>
    <xf numFmtId="49" fontId="0" fillId="50" borderId="0" xfId="0" applyNumberFormat="1" applyFont="1" applyFill="1" applyAlignment="1">
      <alignment/>
    </xf>
    <xf numFmtId="194" fontId="0" fillId="47" borderId="20" xfId="0" applyNumberFormat="1" applyFont="1" applyFill="1" applyBorder="1" applyAlignment="1">
      <alignment horizontal="center"/>
    </xf>
    <xf numFmtId="49" fontId="8" fillId="47" borderId="23" xfId="0" applyNumberFormat="1" applyFont="1" applyFill="1" applyBorder="1" applyAlignment="1">
      <alignment horizontal="center"/>
    </xf>
    <xf numFmtId="49" fontId="9" fillId="50" borderId="23" xfId="0" applyNumberFormat="1" applyFont="1" applyFill="1" applyBorder="1" applyAlignment="1">
      <alignment horizontal="center"/>
    </xf>
    <xf numFmtId="49" fontId="9" fillId="50" borderId="20" xfId="0" applyNumberFormat="1" applyFont="1" applyFill="1" applyBorder="1" applyAlignment="1">
      <alignment horizontal="left"/>
    </xf>
    <xf numFmtId="49" fontId="8" fillId="50" borderId="20" xfId="147" applyNumberFormat="1" applyFont="1" applyFill="1" applyBorder="1" applyAlignment="1">
      <alignment horizontal="center"/>
      <protection/>
    </xf>
    <xf numFmtId="49" fontId="8" fillId="50" borderId="20" xfId="147" applyNumberFormat="1" applyFont="1" applyFill="1" applyBorder="1" applyAlignment="1">
      <alignment horizontal="left"/>
      <protection/>
    </xf>
    <xf numFmtId="49" fontId="8" fillId="50" borderId="23" xfId="147" applyNumberFormat="1" applyFont="1" applyFill="1" applyBorder="1" applyAlignment="1">
      <alignment horizontal="center"/>
      <protection/>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3" xfId="0" applyNumberFormat="1" applyFont="1" applyBorder="1" applyAlignment="1">
      <alignment horizontal="center"/>
    </xf>
    <xf numFmtId="49" fontId="0" fillId="50" borderId="20" xfId="0" applyNumberFormat="1" applyFont="1" applyFill="1" applyBorder="1" applyAlignment="1" applyProtection="1">
      <alignment horizontal="center" vertical="center"/>
      <protection/>
    </xf>
    <xf numFmtId="49" fontId="0" fillId="50" borderId="20" xfId="0" applyNumberFormat="1" applyFont="1" applyFill="1" applyBorder="1" applyAlignment="1" applyProtection="1">
      <alignment vertical="center"/>
      <protection/>
    </xf>
    <xf numFmtId="49" fontId="9" fillId="50" borderId="23" xfId="151" applyNumberFormat="1" applyFont="1" applyFill="1" applyBorder="1" applyAlignment="1">
      <alignment vertical="center"/>
      <protection/>
    </xf>
    <xf numFmtId="49" fontId="9" fillId="50" borderId="20" xfId="151" applyNumberFormat="1" applyFont="1" applyFill="1" applyBorder="1" applyAlignment="1">
      <alignment vertical="center"/>
      <protection/>
    </xf>
    <xf numFmtId="49" fontId="8" fillId="50" borderId="20" xfId="0" applyNumberFormat="1" applyFont="1" applyFill="1" applyBorder="1" applyAlignment="1">
      <alignment vertical="center"/>
    </xf>
    <xf numFmtId="49" fontId="9" fillId="50" borderId="20" xfId="0" applyNumberFormat="1" applyFont="1" applyFill="1" applyBorder="1" applyAlignment="1">
      <alignment vertical="center"/>
    </xf>
    <xf numFmtId="49" fontId="9" fillId="50" borderId="20" xfId="151" applyNumberFormat="1" applyFont="1" applyFill="1" applyBorder="1" applyAlignment="1">
      <alignment horizontal="center"/>
      <protection/>
    </xf>
    <xf numFmtId="49" fontId="8" fillId="50" borderId="20" xfId="0" applyNumberFormat="1" applyFont="1" applyFill="1" applyBorder="1" applyAlignment="1">
      <alignment horizontal="left"/>
    </xf>
    <xf numFmtId="194" fontId="31" fillId="50" borderId="20" xfId="151" applyNumberFormat="1" applyFont="1" applyFill="1" applyBorder="1" applyAlignment="1">
      <alignment horizontal="center"/>
      <protection/>
    </xf>
    <xf numFmtId="49" fontId="9" fillId="50" borderId="23" xfId="151" applyNumberFormat="1" applyFont="1" applyFill="1" applyBorder="1" applyAlignment="1">
      <alignment horizontal="center"/>
      <protection/>
    </xf>
    <xf numFmtId="49" fontId="8" fillId="50" borderId="26" xfId="0" applyNumberFormat="1" applyFont="1" applyFill="1" applyBorder="1" applyAlignment="1">
      <alignment/>
    </xf>
    <xf numFmtId="194" fontId="24" fillId="50" borderId="20" xfId="151" applyNumberFormat="1" applyFont="1" applyFill="1" applyBorder="1" applyAlignment="1">
      <alignment horizontal="center"/>
      <protection/>
    </xf>
    <xf numFmtId="194" fontId="0" fillId="50" borderId="20" xfId="151" applyNumberFormat="1" applyFont="1" applyFill="1" applyBorder="1" applyAlignment="1">
      <alignment horizontal="center"/>
      <protection/>
    </xf>
    <xf numFmtId="0" fontId="0" fillId="0" borderId="0" xfId="151" applyFont="1" applyBorder="1" applyAlignment="1">
      <alignment/>
      <protection/>
    </xf>
    <xf numFmtId="49" fontId="110" fillId="0" borderId="20" xfId="0" applyNumberFormat="1" applyFont="1" applyBorder="1" applyAlignment="1">
      <alignment vertical="center"/>
    </xf>
    <xf numFmtId="49" fontId="110" fillId="0" borderId="23" xfId="0" applyNumberFormat="1" applyFont="1" applyBorder="1" applyAlignment="1">
      <alignment vertical="center"/>
    </xf>
    <xf numFmtId="2" fontId="8" fillId="50" borderId="0" xfId="0" applyNumberFormat="1" applyFont="1" applyFill="1" applyBorder="1" applyAlignment="1">
      <alignment/>
    </xf>
    <xf numFmtId="1" fontId="28" fillId="50" borderId="25" xfId="0" applyNumberFormat="1" applyFont="1" applyFill="1" applyBorder="1" applyAlignment="1">
      <alignment horizontal="center" vertical="center"/>
    </xf>
    <xf numFmtId="49" fontId="28" fillId="50" borderId="20" xfId="0" applyNumberFormat="1" applyFont="1" applyFill="1" applyBorder="1" applyAlignment="1">
      <alignment horizontal="center"/>
    </xf>
    <xf numFmtId="1" fontId="9" fillId="50" borderId="20" xfId="0" applyNumberFormat="1" applyFont="1" applyFill="1" applyBorder="1" applyAlignment="1">
      <alignment horizontal="left"/>
    </xf>
    <xf numFmtId="2" fontId="9" fillId="50" borderId="20" xfId="0" applyNumberFormat="1" applyFont="1" applyFill="1" applyBorder="1" applyAlignment="1">
      <alignment horizontal="left" vertical="center" wrapText="1"/>
    </xf>
    <xf numFmtId="49" fontId="1" fillId="50" borderId="0" xfId="0" applyNumberFormat="1" applyFont="1" applyFill="1" applyAlignment="1">
      <alignment/>
    </xf>
    <xf numFmtId="2" fontId="1" fillId="50" borderId="0" xfId="0" applyNumberFormat="1" applyFont="1" applyFill="1" applyAlignment="1">
      <alignment/>
    </xf>
    <xf numFmtId="49" fontId="9" fillId="50" borderId="20" xfId="0" applyNumberFormat="1" applyFont="1" applyFill="1" applyBorder="1" applyAlignment="1">
      <alignment horizontal="center"/>
    </xf>
    <xf numFmtId="49" fontId="8" fillId="50" borderId="20" xfId="0" applyNumberFormat="1" applyFont="1" applyFill="1" applyBorder="1" applyAlignment="1">
      <alignment wrapText="1"/>
    </xf>
    <xf numFmtId="2" fontId="8" fillId="50" borderId="20" xfId="0" applyNumberFormat="1" applyFont="1" applyFill="1" applyBorder="1" applyAlignment="1">
      <alignment horizontal="left" vertical="center" wrapText="1"/>
    </xf>
    <xf numFmtId="2" fontId="8" fillId="50" borderId="0" xfId="0" applyNumberFormat="1" applyFont="1" applyFill="1" applyBorder="1" applyAlignment="1">
      <alignment horizontal="left"/>
    </xf>
    <xf numFmtId="1" fontId="28" fillId="50" borderId="20" xfId="0" applyNumberFormat="1" applyFont="1" applyFill="1" applyBorder="1" applyAlignment="1">
      <alignment horizontal="center" vertical="center"/>
    </xf>
    <xf numFmtId="10" fontId="9" fillId="50" borderId="20" xfId="136" applyNumberFormat="1" applyFont="1" applyFill="1" applyBorder="1" applyAlignment="1">
      <alignment horizontal="right" vertical="center"/>
      <protection/>
    </xf>
    <xf numFmtId="2" fontId="0" fillId="50" borderId="0" xfId="0" applyNumberFormat="1" applyFont="1" applyFill="1" applyBorder="1" applyAlignment="1">
      <alignment/>
    </xf>
    <xf numFmtId="2" fontId="0" fillId="50" borderId="0" xfId="0" applyNumberFormat="1" applyFont="1" applyFill="1" applyBorder="1" applyAlignment="1">
      <alignment wrapText="1"/>
    </xf>
    <xf numFmtId="2" fontId="9" fillId="50" borderId="20" xfId="0" applyNumberFormat="1" applyFont="1" applyFill="1" applyBorder="1" applyAlignment="1">
      <alignment horizontal="left"/>
    </xf>
    <xf numFmtId="49" fontId="28" fillId="50" borderId="20" xfId="0" applyNumberFormat="1" applyFont="1" applyFill="1" applyBorder="1" applyAlignment="1">
      <alignment horizontal="center" wrapText="1"/>
    </xf>
    <xf numFmtId="2" fontId="9" fillId="50" borderId="20" xfId="0" applyNumberFormat="1" applyFont="1" applyFill="1" applyBorder="1" applyAlignment="1">
      <alignment horizontal="left" wrapText="1"/>
    </xf>
    <xf numFmtId="49" fontId="28" fillId="50" borderId="23" xfId="0" applyNumberFormat="1" applyFont="1" applyFill="1" applyBorder="1" applyAlignment="1">
      <alignment horizontal="center"/>
    </xf>
    <xf numFmtId="49" fontId="33" fillId="50" borderId="20" xfId="0" applyNumberFormat="1" applyFont="1" applyFill="1" applyBorder="1" applyAlignment="1">
      <alignment horizontal="center" vertical="center" wrapText="1"/>
    </xf>
    <xf numFmtId="49" fontId="9" fillId="50" borderId="20" xfId="0" applyNumberFormat="1" applyFont="1" applyFill="1" applyBorder="1" applyAlignment="1">
      <alignment horizontal="center" vertical="center"/>
    </xf>
    <xf numFmtId="2" fontId="19" fillId="50" borderId="0" xfId="0" applyNumberFormat="1" applyFont="1" applyFill="1" applyAlignment="1">
      <alignment/>
    </xf>
    <xf numFmtId="1" fontId="9" fillId="50" borderId="0" xfId="0" applyNumberFormat="1" applyFont="1" applyFill="1" applyBorder="1" applyAlignment="1">
      <alignment horizontal="left"/>
    </xf>
    <xf numFmtId="2" fontId="12" fillId="50" borderId="0" xfId="0" applyNumberFormat="1" applyFont="1" applyFill="1" applyAlignment="1">
      <alignment/>
    </xf>
    <xf numFmtId="49" fontId="12" fillId="50" borderId="0" xfId="0" applyNumberFormat="1" applyFont="1" applyFill="1" applyAlignment="1">
      <alignment/>
    </xf>
    <xf numFmtId="2" fontId="12" fillId="50" borderId="0" xfId="0" applyNumberFormat="1" applyFont="1" applyFill="1" applyBorder="1" applyAlignment="1">
      <alignment/>
    </xf>
    <xf numFmtId="2" fontId="12" fillId="50" borderId="0" xfId="0" applyNumberFormat="1" applyFont="1" applyFill="1" applyBorder="1" applyAlignment="1">
      <alignment/>
    </xf>
    <xf numFmtId="2" fontId="12" fillId="50" borderId="20" xfId="0" applyNumberFormat="1" applyFont="1" applyFill="1" applyBorder="1" applyAlignment="1">
      <alignment horizontal="center" vertical="center" wrapText="1"/>
    </xf>
    <xf numFmtId="1" fontId="12" fillId="50" borderId="25" xfId="0" applyNumberFormat="1" applyFont="1" applyFill="1" applyBorder="1" applyAlignment="1">
      <alignment horizontal="center" vertical="center"/>
    </xf>
    <xf numFmtId="49" fontId="12" fillId="50" borderId="23" xfId="0" applyNumberFormat="1" applyFont="1" applyFill="1" applyBorder="1" applyAlignment="1">
      <alignment horizontal="center"/>
    </xf>
    <xf numFmtId="2" fontId="12" fillId="50" borderId="23" xfId="0" applyNumberFormat="1" applyFont="1" applyFill="1" applyBorder="1" applyAlignment="1">
      <alignment horizontal="left"/>
    </xf>
    <xf numFmtId="49" fontId="12" fillId="50" borderId="20" xfId="0" applyNumberFormat="1" applyFont="1" applyFill="1" applyBorder="1" applyAlignment="1">
      <alignment horizontal="center"/>
    </xf>
    <xf numFmtId="1" fontId="12" fillId="50" borderId="20" xfId="0" applyNumberFormat="1" applyFont="1" applyFill="1" applyBorder="1" applyAlignment="1">
      <alignment horizontal="left"/>
    </xf>
    <xf numFmtId="1" fontId="12" fillId="50" borderId="26" xfId="0" applyNumberFormat="1" applyFont="1" applyFill="1" applyBorder="1" applyAlignment="1">
      <alignment horizontal="left"/>
    </xf>
    <xf numFmtId="2" fontId="12" fillId="50" borderId="20" xfId="0" applyNumberFormat="1" applyFont="1" applyFill="1" applyBorder="1" applyAlignment="1">
      <alignment horizontal="left" vertical="center" wrapText="1"/>
    </xf>
    <xf numFmtId="49" fontId="12" fillId="50" borderId="26" xfId="0" applyNumberFormat="1" applyFont="1" applyFill="1" applyBorder="1" applyAlignment="1">
      <alignment horizontal="center" wrapText="1"/>
    </xf>
    <xf numFmtId="2" fontId="12" fillId="50" borderId="26" xfId="0" applyNumberFormat="1" applyFont="1" applyFill="1" applyBorder="1" applyAlignment="1">
      <alignment horizontal="left" wrapText="1"/>
    </xf>
    <xf numFmtId="10" fontId="12" fillId="50" borderId="20" xfId="136" applyNumberFormat="1" applyFont="1" applyFill="1" applyBorder="1" applyAlignment="1">
      <alignment horizontal="right" vertical="center"/>
      <protection/>
    </xf>
    <xf numFmtId="49" fontId="2" fillId="50" borderId="0" xfId="0" applyNumberFormat="1" applyFont="1" applyFill="1" applyAlignment="1">
      <alignment/>
    </xf>
    <xf numFmtId="2" fontId="2" fillId="50" borderId="0" xfId="0" applyNumberFormat="1" applyFont="1" applyFill="1" applyAlignment="1">
      <alignment/>
    </xf>
    <xf numFmtId="49" fontId="33" fillId="50" borderId="20" xfId="0" applyNumberFormat="1" applyFont="1" applyFill="1" applyBorder="1" applyAlignment="1">
      <alignment horizontal="center" vertical="center"/>
    </xf>
    <xf numFmtId="49" fontId="8" fillId="50" borderId="0" xfId="147" applyNumberFormat="1" applyFont="1" applyFill="1" applyBorder="1" applyAlignment="1">
      <alignment horizontal="left" vertical="center"/>
      <protection/>
    </xf>
    <xf numFmtId="49" fontId="19" fillId="50" borderId="0" xfId="147" applyNumberFormat="1" applyFont="1" applyFill="1" applyAlignment="1">
      <alignment/>
      <protection/>
    </xf>
    <xf numFmtId="49" fontId="22" fillId="50" borderId="0" xfId="0" applyNumberFormat="1" applyFont="1" applyFill="1" applyAlignment="1">
      <alignment/>
    </xf>
    <xf numFmtId="49" fontId="17" fillId="50" borderId="22" xfId="147" applyNumberFormat="1" applyFont="1" applyFill="1" applyBorder="1" applyAlignment="1">
      <alignment horizontal="left" vertical="center"/>
      <protection/>
    </xf>
    <xf numFmtId="49" fontId="9" fillId="50" borderId="21" xfId="147" applyNumberFormat="1" applyFont="1" applyFill="1" applyBorder="1" applyAlignment="1">
      <alignment horizontal="center" vertical="center" wrapText="1"/>
      <protection/>
    </xf>
    <xf numFmtId="49" fontId="9" fillId="50" borderId="20" xfId="147" applyNumberFormat="1" applyFont="1" applyFill="1" applyBorder="1" applyAlignment="1">
      <alignment horizontal="center" vertical="center" wrapText="1"/>
      <protection/>
    </xf>
    <xf numFmtId="49" fontId="58" fillId="50" borderId="20" xfId="147" applyNumberFormat="1" applyFont="1" applyFill="1" applyBorder="1" applyAlignment="1">
      <alignment horizontal="center" vertical="center" wrapText="1"/>
      <protection/>
    </xf>
    <xf numFmtId="49" fontId="9" fillId="50" borderId="20" xfId="0" applyNumberFormat="1" applyFont="1" applyFill="1" applyBorder="1" applyAlignment="1">
      <alignment horizontal="left" vertical="center"/>
    </xf>
    <xf numFmtId="49" fontId="9" fillId="50" borderId="23" xfId="0" applyNumberFormat="1" applyFont="1" applyFill="1" applyBorder="1" applyAlignment="1">
      <alignment horizontal="center" vertical="center"/>
    </xf>
    <xf numFmtId="0" fontId="33" fillId="50" borderId="0" xfId="147" applyNumberFormat="1" applyFont="1" applyFill="1" applyBorder="1" applyAlignment="1">
      <alignment horizontal="center" wrapText="1"/>
      <protection/>
    </xf>
    <xf numFmtId="0" fontId="63" fillId="50" borderId="0" xfId="147" applyNumberFormat="1" applyFont="1" applyFill="1" applyBorder="1">
      <alignment/>
      <protection/>
    </xf>
    <xf numFmtId="49" fontId="65" fillId="50" borderId="0" xfId="147" applyNumberFormat="1" applyFont="1" applyFill="1" applyBorder="1">
      <alignment/>
      <protection/>
    </xf>
    <xf numFmtId="0" fontId="29" fillId="50" borderId="0" xfId="147" applyNumberFormat="1" applyFont="1" applyFill="1" applyBorder="1" applyAlignment="1">
      <alignment horizontal="center" wrapText="1"/>
      <protection/>
    </xf>
    <xf numFmtId="0" fontId="66" fillId="50" borderId="0" xfId="147" applyNumberFormat="1" applyFont="1" applyFill="1" applyBorder="1">
      <alignment/>
      <protection/>
    </xf>
    <xf numFmtId="49" fontId="0" fillId="50" borderId="0" xfId="147" applyNumberFormat="1" applyFont="1" applyFill="1" applyAlignment="1">
      <alignment/>
      <protection/>
    </xf>
    <xf numFmtId="49" fontId="0" fillId="50" borderId="0" xfId="147" applyNumberFormat="1" applyFont="1" applyFill="1" applyAlignment="1">
      <alignment horizontal="center"/>
      <protection/>
    </xf>
    <xf numFmtId="49" fontId="0" fillId="50" borderId="0" xfId="147" applyNumberFormat="1" applyFont="1" applyFill="1">
      <alignment/>
      <protection/>
    </xf>
    <xf numFmtId="1" fontId="8" fillId="50" borderId="20" xfId="0" applyNumberFormat="1" applyFont="1" applyFill="1" applyBorder="1" applyAlignment="1">
      <alignment horizontal="center"/>
    </xf>
    <xf numFmtId="2" fontId="28" fillId="50" borderId="20" xfId="0" applyNumberFormat="1" applyFont="1" applyFill="1" applyBorder="1" applyAlignment="1">
      <alignment horizontal="left" wrapText="1"/>
    </xf>
    <xf numFmtId="0" fontId="0" fillId="50" borderId="0" xfId="0" applyFont="1" applyFill="1" applyBorder="1" applyAlignment="1">
      <alignment/>
    </xf>
    <xf numFmtId="0" fontId="1" fillId="50" borderId="0" xfId="0" applyFont="1" applyFill="1" applyBorder="1" applyAlignment="1">
      <alignment/>
    </xf>
    <xf numFmtId="0" fontId="0" fillId="50" borderId="0" xfId="0" applyNumberFormat="1" applyFont="1" applyFill="1" applyAlignment="1">
      <alignment/>
    </xf>
    <xf numFmtId="0" fontId="12" fillId="50" borderId="25" xfId="0" applyFont="1" applyFill="1" applyBorder="1" applyAlignment="1">
      <alignment horizontal="center" vertical="center" wrapText="1"/>
    </xf>
    <xf numFmtId="0" fontId="12" fillId="50" borderId="20" xfId="0" applyFont="1" applyFill="1" applyBorder="1" applyAlignment="1">
      <alignment horizontal="center" vertical="center" wrapText="1"/>
    </xf>
    <xf numFmtId="0" fontId="12" fillId="50" borderId="20" xfId="0" applyFont="1" applyFill="1" applyBorder="1" applyAlignment="1">
      <alignment horizontal="center"/>
    </xf>
    <xf numFmtId="0" fontId="2" fillId="50" borderId="20" xfId="0" applyFont="1" applyFill="1" applyBorder="1" applyAlignment="1">
      <alignment horizontal="center"/>
    </xf>
    <xf numFmtId="2" fontId="112" fillId="50" borderId="0" xfId="0" applyNumberFormat="1" applyFont="1" applyFill="1" applyBorder="1" applyAlignment="1">
      <alignment/>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2" fontId="28" fillId="50" borderId="0" xfId="0" applyNumberFormat="1" applyFont="1" applyFill="1" applyBorder="1" applyAlignment="1">
      <alignment/>
    </xf>
    <xf numFmtId="2" fontId="113" fillId="50" borderId="0" xfId="0" applyNumberFormat="1" applyFont="1" applyFill="1" applyBorder="1" applyAlignment="1">
      <alignment/>
    </xf>
    <xf numFmtId="49" fontId="33" fillId="0" borderId="0" xfId="0" applyNumberFormat="1" applyFont="1" applyFill="1" applyAlignment="1">
      <alignment/>
    </xf>
    <xf numFmtId="0" fontId="29" fillId="0" borderId="0" xfId="0" applyNumberFormat="1" applyFont="1" applyFill="1" applyAlignment="1">
      <alignment/>
    </xf>
    <xf numFmtId="49" fontId="114" fillId="0" borderId="0" xfId="0" applyNumberFormat="1" applyFont="1" applyFill="1" applyBorder="1" applyAlignment="1">
      <alignment/>
    </xf>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xf>
    <xf numFmtId="49" fontId="115" fillId="0" borderId="0" xfId="0" applyNumberFormat="1" applyFont="1" applyFill="1" applyBorder="1" applyAlignment="1">
      <alignment/>
    </xf>
    <xf numFmtId="49" fontId="8" fillId="0" borderId="0" xfId="0" applyNumberFormat="1" applyFont="1" applyFill="1" applyBorder="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1" fillId="0" borderId="0" xfId="0" applyNumberFormat="1" applyFont="1" applyFill="1" applyAlignment="1">
      <alignment/>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9" fillId="0" borderId="0" xfId="0" applyNumberFormat="1" applyFont="1" applyFill="1" applyAlignment="1">
      <alignment/>
    </xf>
    <xf numFmtId="49" fontId="0" fillId="0" borderId="0" xfId="0" applyNumberFormat="1" applyFill="1" applyBorder="1" applyAlignment="1">
      <alignment/>
    </xf>
    <xf numFmtId="0" fontId="9" fillId="0" borderId="0" xfId="145" applyNumberFormat="1" applyFont="1" applyFill="1" applyBorder="1" applyAlignment="1" applyProtection="1">
      <alignment horizontal="center" vertical="center"/>
      <protection/>
    </xf>
    <xf numFmtId="49" fontId="28" fillId="0" borderId="20" xfId="150" applyNumberFormat="1" applyFont="1" applyFill="1" applyBorder="1" applyAlignment="1">
      <alignment horizontal="center" vertical="center" wrapText="1" readingOrder="1"/>
      <protection/>
    </xf>
    <xf numFmtId="0" fontId="12" fillId="0" borderId="20" xfId="150" applyFont="1" applyFill="1" applyBorder="1" applyAlignment="1">
      <alignment horizontal="center" vertical="center" wrapText="1"/>
      <protection/>
    </xf>
    <xf numFmtId="49" fontId="8" fillId="50" borderId="0" xfId="0" applyNumberFormat="1" applyFont="1" applyFill="1" applyAlignment="1">
      <alignment wrapText="1"/>
    </xf>
    <xf numFmtId="49" fontId="8" fillId="50" borderId="0" xfId="0" applyNumberFormat="1" applyFont="1" applyFill="1" applyAlignment="1">
      <alignment/>
    </xf>
    <xf numFmtId="49" fontId="11" fillId="50" borderId="0" xfId="0" applyNumberFormat="1" applyFont="1" applyFill="1" applyAlignment="1">
      <alignment/>
    </xf>
    <xf numFmtId="49" fontId="18" fillId="50" borderId="0" xfId="0" applyNumberFormat="1" applyFont="1" applyFill="1" applyBorder="1" applyAlignment="1">
      <alignment horizontal="center" wrapText="1"/>
    </xf>
    <xf numFmtId="49" fontId="7" fillId="50" borderId="0" xfId="0" applyNumberFormat="1" applyFont="1" applyFill="1" applyBorder="1" applyAlignment="1">
      <alignment/>
    </xf>
    <xf numFmtId="49" fontId="19" fillId="50" borderId="0" xfId="0" applyNumberFormat="1" applyFont="1" applyFill="1" applyBorder="1" applyAlignment="1">
      <alignment horizontal="center" wrapText="1"/>
    </xf>
    <xf numFmtId="49" fontId="19" fillId="50" borderId="19" xfId="0" applyNumberFormat="1" applyFont="1" applyFill="1" applyBorder="1" applyAlignment="1">
      <alignment wrapText="1"/>
    </xf>
    <xf numFmtId="194" fontId="34" fillId="0" borderId="0" xfId="0" applyNumberFormat="1" applyFont="1" applyBorder="1" applyAlignment="1">
      <alignment horizontal="center" vertical="center"/>
    </xf>
    <xf numFmtId="210" fontId="181" fillId="47" borderId="0" xfId="0" applyNumberFormat="1" applyFont="1" applyFill="1" applyBorder="1" applyAlignment="1">
      <alignment horizontal="center" vertical="center"/>
    </xf>
    <xf numFmtId="49" fontId="182" fillId="50" borderId="0" xfId="0" applyNumberFormat="1" applyFont="1" applyFill="1" applyBorder="1" applyAlignment="1" applyProtection="1">
      <alignment horizontal="center" vertical="center"/>
      <protection/>
    </xf>
    <xf numFmtId="49" fontId="7" fillId="50" borderId="0" xfId="0" applyNumberFormat="1" applyFont="1" applyFill="1" applyAlignment="1">
      <alignment/>
    </xf>
    <xf numFmtId="49" fontId="0" fillId="50" borderId="0" xfId="0" applyNumberFormat="1" applyFont="1" applyFill="1" applyAlignment="1">
      <alignment horizontal="center"/>
    </xf>
    <xf numFmtId="0" fontId="18" fillId="50" borderId="0" xfId="0" applyNumberFormat="1" applyFont="1" applyFill="1" applyBorder="1" applyAlignment="1">
      <alignment horizontal="center" wrapText="1"/>
    </xf>
    <xf numFmtId="0" fontId="0" fillId="50" borderId="0" xfId="0" applyNumberFormat="1" applyFont="1" applyFill="1" applyAlignment="1">
      <alignment/>
    </xf>
    <xf numFmtId="0" fontId="8" fillId="50" borderId="0" xfId="0" applyNumberFormat="1" applyFont="1" applyFill="1" applyAlignment="1">
      <alignment wrapText="1"/>
    </xf>
    <xf numFmtId="49" fontId="9" fillId="50" borderId="20" xfId="0" applyNumberFormat="1" applyFont="1" applyFill="1" applyBorder="1" applyAlignment="1" applyProtection="1">
      <alignment vertical="center"/>
      <protection/>
    </xf>
    <xf numFmtId="194" fontId="0" fillId="0" borderId="0" xfId="147" applyNumberFormat="1" applyFont="1" applyFill="1" applyAlignment="1">
      <alignment horizontal="left"/>
      <protection/>
    </xf>
    <xf numFmtId="49" fontId="9" fillId="0" borderId="20" xfId="0" applyNumberFormat="1" applyFont="1" applyBorder="1" applyAlignment="1">
      <alignment/>
    </xf>
    <xf numFmtId="3" fontId="9" fillId="47" borderId="20" xfId="0" applyNumberFormat="1" applyFont="1" applyFill="1" applyBorder="1" applyAlignment="1" applyProtection="1">
      <alignment vertical="center"/>
      <protection/>
    </xf>
    <xf numFmtId="3" fontId="9" fillId="0" borderId="20" xfId="0" applyNumberFormat="1" applyFont="1" applyBorder="1" applyAlignment="1">
      <alignment/>
    </xf>
    <xf numFmtId="3" fontId="183" fillId="0" borderId="0" xfId="0" applyNumberFormat="1" applyFont="1" applyFill="1" applyAlignment="1">
      <alignment wrapText="1"/>
    </xf>
    <xf numFmtId="0" fontId="183" fillId="0" borderId="0" xfId="0" applyNumberFormat="1" applyFont="1" applyFill="1" applyAlignment="1">
      <alignment/>
    </xf>
    <xf numFmtId="3" fontId="183" fillId="0" borderId="0" xfId="0" applyNumberFormat="1" applyFont="1" applyFill="1" applyAlignment="1">
      <alignment/>
    </xf>
    <xf numFmtId="0" fontId="184" fillId="0" borderId="0" xfId="0" applyNumberFormat="1" applyFont="1" applyFill="1" applyAlignment="1">
      <alignment horizontal="center"/>
    </xf>
    <xf numFmtId="0" fontId="110" fillId="0" borderId="0" xfId="0" applyNumberFormat="1" applyFont="1" applyFill="1" applyAlignment="1">
      <alignment/>
    </xf>
    <xf numFmtId="0" fontId="185" fillId="0" borderId="0" xfId="0" applyNumberFormat="1" applyFont="1" applyFill="1" applyAlignment="1">
      <alignment horizontal="center"/>
    </xf>
    <xf numFmtId="3" fontId="0" fillId="0" borderId="20" xfId="0" applyNumberFormat="1" applyFont="1" applyFill="1" applyBorder="1" applyAlignment="1">
      <alignment horizontal="center"/>
    </xf>
    <xf numFmtId="49" fontId="0" fillId="0" borderId="20" xfId="0" applyNumberFormat="1" applyFont="1" applyFill="1" applyBorder="1" applyAlignment="1">
      <alignment horizontal="center" vertical="center"/>
    </xf>
    <xf numFmtId="49" fontId="0" fillId="0" borderId="20" xfId="0" applyNumberFormat="1" applyFont="1" applyBorder="1" applyAlignment="1">
      <alignment/>
    </xf>
    <xf numFmtId="3" fontId="8" fillId="0" borderId="20" xfId="150" applyNumberFormat="1" applyFont="1" applyFill="1" applyBorder="1" applyAlignment="1" applyProtection="1">
      <alignment horizontal="center" vertical="center"/>
      <protection locked="0"/>
    </xf>
    <xf numFmtId="3" fontId="9" fillId="0" borderId="20" xfId="150" applyNumberFormat="1" applyFont="1" applyFill="1" applyBorder="1" applyAlignment="1" applyProtection="1">
      <alignment horizontal="center" vertical="center"/>
      <protection locked="0"/>
    </xf>
    <xf numFmtId="3" fontId="0" fillId="0" borderId="20" xfId="0" applyNumberFormat="1" applyFont="1" applyFill="1" applyBorder="1" applyAlignment="1">
      <alignment/>
    </xf>
    <xf numFmtId="3" fontId="0" fillId="0" borderId="0" xfId="0" applyNumberFormat="1" applyFont="1" applyFill="1" applyAlignment="1">
      <alignment/>
    </xf>
    <xf numFmtId="0" fontId="28" fillId="0" borderId="20" xfId="150" applyFont="1" applyFill="1" applyBorder="1" applyAlignment="1">
      <alignment horizontal="center" vertical="center" wrapText="1"/>
      <protection/>
    </xf>
    <xf numFmtId="194" fontId="180" fillId="47" borderId="20" xfId="0" applyNumberFormat="1" applyFont="1" applyFill="1" applyBorder="1" applyAlignment="1">
      <alignment horizontal="center"/>
    </xf>
    <xf numFmtId="194" fontId="24" fillId="47" borderId="20" xfId="151" applyNumberFormat="1" applyFont="1" applyFill="1" applyBorder="1" applyAlignment="1">
      <alignment/>
      <protection/>
    </xf>
    <xf numFmtId="194" fontId="180" fillId="0" borderId="37" xfId="0" applyNumberFormat="1" applyFont="1" applyBorder="1" applyAlignment="1">
      <alignment horizontal="center" wrapText="1"/>
    </xf>
    <xf numFmtId="194" fontId="180" fillId="0" borderId="20" xfId="0" applyNumberFormat="1" applyFont="1" applyBorder="1" applyAlignment="1">
      <alignment horizontal="center"/>
    </xf>
    <xf numFmtId="49" fontId="9" fillId="0" borderId="20" xfId="0" applyNumberFormat="1" applyFont="1" applyBorder="1" applyAlignment="1">
      <alignment horizontal="right"/>
    </xf>
    <xf numFmtId="194" fontId="9" fillId="47" borderId="20" xfId="99" applyNumberFormat="1" applyFont="1" applyFill="1" applyBorder="1" applyAlignment="1" applyProtection="1">
      <alignment horizontal="center" vertical="center"/>
      <protection/>
    </xf>
    <xf numFmtId="194" fontId="34" fillId="50" borderId="20" xfId="151" applyNumberFormat="1" applyFont="1" applyFill="1" applyBorder="1" applyAlignment="1">
      <alignment horizontal="center" vertical="center"/>
      <protection/>
    </xf>
    <xf numFmtId="194" fontId="184" fillId="50" borderId="20" xfId="151" applyNumberFormat="1" applyFont="1" applyFill="1" applyBorder="1" applyAlignment="1">
      <alignment vertical="center"/>
      <protection/>
    </xf>
    <xf numFmtId="194" fontId="9" fillId="50" borderId="20" xfId="151" applyNumberFormat="1" applyFont="1" applyFill="1" applyBorder="1" applyAlignment="1">
      <alignment vertical="center"/>
      <protection/>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49" fontId="118" fillId="0" borderId="20" xfId="0" applyNumberFormat="1" applyFont="1" applyFill="1" applyBorder="1" applyAlignment="1" applyProtection="1">
      <alignment horizontal="center" vertical="center" wrapText="1"/>
      <protection/>
    </xf>
    <xf numFmtId="49" fontId="118" fillId="0" borderId="20" xfId="0" applyNumberFormat="1" applyFont="1" applyFill="1" applyBorder="1" applyAlignment="1">
      <alignment horizontal="center" vertical="center" wrapText="1"/>
    </xf>
    <xf numFmtId="49" fontId="120" fillId="0" borderId="20" xfId="0" applyNumberFormat="1" applyFont="1" applyFill="1" applyBorder="1" applyAlignment="1" applyProtection="1">
      <alignment horizontal="center" vertical="center"/>
      <protection/>
    </xf>
    <xf numFmtId="49" fontId="120" fillId="0" borderId="26" xfId="0" applyNumberFormat="1" applyFont="1" applyFill="1" applyBorder="1" applyAlignment="1" applyProtection="1">
      <alignment horizontal="center" vertical="center"/>
      <protection/>
    </xf>
    <xf numFmtId="210" fontId="118" fillId="50" borderId="20" xfId="0" applyNumberFormat="1" applyFont="1" applyFill="1" applyBorder="1" applyAlignment="1">
      <alignment horizontal="center" vertical="center"/>
    </xf>
    <xf numFmtId="194" fontId="118" fillId="50" borderId="20" xfId="0" applyNumberFormat="1" applyFont="1" applyFill="1" applyBorder="1" applyAlignment="1" applyProtection="1">
      <alignment horizontal="center" vertical="center"/>
      <protection/>
    </xf>
    <xf numFmtId="49" fontId="186" fillId="50" borderId="20" xfId="0" applyNumberFormat="1" applyFont="1" applyFill="1" applyBorder="1" applyAlignment="1" applyProtection="1">
      <alignment horizontal="center" vertical="center"/>
      <protection/>
    </xf>
    <xf numFmtId="49" fontId="121" fillId="50" borderId="20" xfId="0" applyNumberFormat="1" applyFont="1" applyFill="1" applyBorder="1" applyAlignment="1" applyProtection="1">
      <alignment horizontal="center" vertical="center"/>
      <protection/>
    </xf>
    <xf numFmtId="49" fontId="121" fillId="50" borderId="20" xfId="0" applyNumberFormat="1" applyFont="1" applyFill="1" applyBorder="1" applyAlignment="1" applyProtection="1">
      <alignment vertical="center"/>
      <protection/>
    </xf>
    <xf numFmtId="49" fontId="118" fillId="50" borderId="20" xfId="0" applyNumberFormat="1" applyFont="1" applyFill="1" applyBorder="1" applyAlignment="1" applyProtection="1">
      <alignment horizontal="center" vertical="center"/>
      <protection/>
    </xf>
    <xf numFmtId="49" fontId="118" fillId="50" borderId="20" xfId="0" applyNumberFormat="1" applyFont="1" applyFill="1" applyBorder="1" applyAlignment="1" applyProtection="1">
      <alignment vertical="center"/>
      <protection/>
    </xf>
    <xf numFmtId="49" fontId="118" fillId="47" borderId="20" xfId="0" applyNumberFormat="1" applyFont="1" applyFill="1" applyBorder="1" applyAlignment="1">
      <alignment/>
    </xf>
    <xf numFmtId="3" fontId="28" fillId="50" borderId="20" xfId="145" applyNumberFormat="1" applyFont="1" applyFill="1" applyBorder="1" applyAlignment="1" applyProtection="1">
      <alignment horizontal="center" vertical="center"/>
      <protection/>
    </xf>
    <xf numFmtId="3" fontId="9" fillId="47" borderId="20" xfId="0" applyNumberFormat="1" applyFont="1" applyFill="1" applyBorder="1" applyAlignment="1">
      <alignment horizontal="center"/>
    </xf>
    <xf numFmtId="194" fontId="33" fillId="0" borderId="0" xfId="0" applyNumberFormat="1" applyFont="1" applyFill="1" applyBorder="1" applyAlignment="1">
      <alignment horizontal="center" wrapText="1"/>
    </xf>
    <xf numFmtId="49" fontId="12" fillId="50" borderId="26" xfId="137" applyNumberFormat="1" applyFont="1" applyFill="1" applyBorder="1" applyAlignment="1">
      <alignment vertical="center"/>
      <protection/>
    </xf>
    <xf numFmtId="0" fontId="12" fillId="50" borderId="26" xfId="137" applyFont="1" applyFill="1" applyBorder="1" applyAlignment="1">
      <alignment vertical="center"/>
      <protection/>
    </xf>
    <xf numFmtId="49" fontId="12" fillId="50" borderId="26" xfId="137" applyNumberFormat="1" applyFont="1" applyFill="1" applyBorder="1" applyAlignment="1" applyProtection="1">
      <alignment vertical="center"/>
      <protection/>
    </xf>
    <xf numFmtId="3" fontId="9" fillId="0" borderId="20" xfId="0" applyNumberFormat="1" applyFont="1" applyFill="1" applyBorder="1" applyAlignment="1">
      <alignment horizontal="center"/>
    </xf>
    <xf numFmtId="3" fontId="116" fillId="0" borderId="0" xfId="0" applyNumberFormat="1" applyFont="1" applyFill="1" applyBorder="1" applyAlignment="1">
      <alignment horizontal="center" wrapText="1"/>
    </xf>
    <xf numFmtId="3" fontId="12" fillId="0" borderId="0" xfId="0" applyNumberFormat="1" applyFont="1" applyFill="1" applyAlignment="1">
      <alignment/>
    </xf>
    <xf numFmtId="49" fontId="12" fillId="50" borderId="26" xfId="0" applyNumberFormat="1" applyFont="1" applyFill="1" applyBorder="1" applyAlignment="1" applyProtection="1">
      <alignment vertical="center"/>
      <protection/>
    </xf>
    <xf numFmtId="194" fontId="181" fillId="50" borderId="20" xfId="0" applyNumberFormat="1" applyFont="1" applyFill="1" applyBorder="1" applyAlignment="1" applyProtection="1">
      <alignment horizontal="right" vertical="center"/>
      <protection/>
    </xf>
    <xf numFmtId="194" fontId="181" fillId="50" borderId="20" xfId="0" applyNumberFormat="1" applyFont="1" applyFill="1" applyBorder="1" applyAlignment="1">
      <alignment horizontal="right" vertical="center"/>
    </xf>
    <xf numFmtId="210" fontId="12" fillId="50" borderId="20" xfId="0" applyNumberFormat="1" applyFont="1" applyFill="1" applyBorder="1" applyAlignment="1">
      <alignment horizontal="right" vertical="center"/>
    </xf>
    <xf numFmtId="49" fontId="12" fillId="50" borderId="26" xfId="0" applyNumberFormat="1" applyFont="1" applyFill="1" applyBorder="1" applyAlignment="1">
      <alignment/>
    </xf>
    <xf numFmtId="194" fontId="12" fillId="0" borderId="0" xfId="0" applyNumberFormat="1" applyFont="1" applyFill="1" applyBorder="1" applyAlignment="1">
      <alignment horizontal="center" wrapText="1"/>
    </xf>
    <xf numFmtId="3" fontId="116" fillId="0" borderId="0" xfId="0" applyNumberFormat="1" applyFont="1" applyFill="1" applyAlignment="1">
      <alignment/>
    </xf>
    <xf numFmtId="49" fontId="12" fillId="50" borderId="20" xfId="0" applyNumberFormat="1" applyFont="1" applyFill="1" applyBorder="1" applyAlignment="1" applyProtection="1">
      <alignment horizontal="center" vertical="center"/>
      <protection/>
    </xf>
    <xf numFmtId="49" fontId="9" fillId="0" borderId="20" xfId="0" applyNumberFormat="1" applyFont="1" applyBorder="1" applyAlignment="1">
      <alignment horizontal="right" vertical="center"/>
    </xf>
    <xf numFmtId="3" fontId="8" fillId="0" borderId="0" xfId="0" applyNumberFormat="1" applyFont="1" applyFill="1" applyAlignment="1">
      <alignment/>
    </xf>
    <xf numFmtId="194" fontId="185" fillId="50" borderId="20" xfId="151" applyNumberFormat="1" applyFont="1" applyFill="1" applyBorder="1" applyAlignment="1">
      <alignment vertical="center"/>
      <protection/>
    </xf>
    <xf numFmtId="49" fontId="22" fillId="0" borderId="0" xfId="0" applyNumberFormat="1" applyFont="1" applyFill="1" applyBorder="1" applyAlignment="1">
      <alignment horizontal="center"/>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29" fillId="0" borderId="0" xfId="0" applyNumberFormat="1" applyFont="1" applyFill="1" applyBorder="1" applyAlignment="1">
      <alignment horizontal="center"/>
    </xf>
    <xf numFmtId="0" fontId="185" fillId="0" borderId="0" xfId="0" applyNumberFormat="1" applyFont="1" applyFill="1" applyAlignment="1">
      <alignment horizontal="center"/>
    </xf>
    <xf numFmtId="3" fontId="9" fillId="50" borderId="20" xfId="145" applyNumberFormat="1" applyFont="1" applyFill="1" applyBorder="1" applyAlignment="1" applyProtection="1">
      <alignment horizontal="center" vertical="center"/>
      <protection/>
    </xf>
    <xf numFmtId="3" fontId="8" fillId="50" borderId="20" xfId="145" applyNumberFormat="1" applyFont="1" applyFill="1" applyBorder="1" applyAlignment="1" applyProtection="1">
      <alignment horizontal="center" vertical="center"/>
      <protection/>
    </xf>
    <xf numFmtId="3" fontId="12" fillId="50" borderId="20" xfId="145" applyNumberFormat="1" applyFont="1" applyFill="1" applyBorder="1" applyAlignment="1" applyProtection="1">
      <alignment horizontal="center" vertical="center"/>
      <protection/>
    </xf>
    <xf numFmtId="194" fontId="12" fillId="50" borderId="20" xfId="0" applyNumberFormat="1" applyFont="1" applyFill="1" applyBorder="1" applyAlignment="1" applyProtection="1">
      <alignment horizontal="right" vertical="center"/>
      <protection/>
    </xf>
    <xf numFmtId="3" fontId="180" fillId="50" borderId="20" xfId="0" applyNumberFormat="1" applyFont="1" applyFill="1" applyBorder="1" applyAlignment="1">
      <alignment horizontal="center" vertical="center"/>
    </xf>
    <xf numFmtId="194" fontId="9" fillId="47" borderId="20" xfId="0" applyNumberFormat="1" applyFont="1" applyFill="1" applyBorder="1" applyAlignment="1">
      <alignment horizontal="center"/>
    </xf>
    <xf numFmtId="49" fontId="9" fillId="0" borderId="20" xfId="0" applyNumberFormat="1" applyFont="1" applyBorder="1" applyAlignment="1">
      <alignment horizontal="center" vertical="center"/>
    </xf>
    <xf numFmtId="3" fontId="34" fillId="0" borderId="37" xfId="0" applyNumberFormat="1" applyFont="1" applyBorder="1" applyAlignment="1">
      <alignment horizontal="center" wrapText="1"/>
    </xf>
    <xf numFmtId="3" fontId="34" fillId="47" borderId="20" xfId="0" applyNumberFormat="1" applyFont="1" applyFill="1" applyBorder="1" applyAlignment="1">
      <alignment horizontal="center"/>
    </xf>
    <xf numFmtId="3" fontId="9" fillId="0" borderId="20" xfId="0" applyNumberFormat="1" applyFont="1" applyBorder="1" applyAlignment="1">
      <alignment horizontal="center"/>
    </xf>
    <xf numFmtId="194" fontId="10" fillId="47" borderId="20" xfId="99" applyNumberFormat="1" applyFont="1" applyFill="1" applyBorder="1" applyAlignment="1" applyProtection="1">
      <alignment horizontal="center" vertical="center"/>
      <protection/>
    </xf>
    <xf numFmtId="3" fontId="184" fillId="47" borderId="20" xfId="0" applyNumberFormat="1" applyFont="1" applyFill="1" applyBorder="1" applyAlignment="1">
      <alignment horizontal="center"/>
    </xf>
    <xf numFmtId="3" fontId="184" fillId="0" borderId="20" xfId="0" applyNumberFormat="1" applyFont="1" applyBorder="1" applyAlignment="1">
      <alignment horizontal="center"/>
    </xf>
    <xf numFmtId="49" fontId="12" fillId="50" borderId="20" xfId="0" applyNumberFormat="1" applyFont="1" applyFill="1" applyBorder="1" applyAlignment="1" applyProtection="1">
      <alignment vertical="center"/>
      <protection/>
    </xf>
    <xf numFmtId="49" fontId="12" fillId="50" borderId="20" xfId="0" applyNumberFormat="1" applyFont="1" applyFill="1" applyBorder="1" applyAlignment="1">
      <alignment/>
    </xf>
    <xf numFmtId="3" fontId="9" fillId="47" borderId="20" xfId="0" applyNumberFormat="1" applyFont="1" applyFill="1" applyBorder="1" applyAlignment="1" applyProtection="1">
      <alignment horizontal="center" vertical="center"/>
      <protection/>
    </xf>
    <xf numFmtId="194" fontId="0" fillId="47" borderId="20" xfId="0" applyNumberFormat="1" applyFont="1" applyFill="1" applyBorder="1" applyAlignment="1">
      <alignment horizontal="center" vertical="center" wrapText="1"/>
    </xf>
    <xf numFmtId="3" fontId="9" fillId="0" borderId="37" xfId="150" applyNumberFormat="1" applyFont="1" applyFill="1" applyBorder="1" applyAlignment="1">
      <alignment horizontal="center" vertical="center" wrapText="1"/>
      <protection/>
    </xf>
    <xf numFmtId="3" fontId="9" fillId="47" borderId="20" xfId="0" applyNumberFormat="1" applyFont="1" applyFill="1" applyBorder="1" applyAlignment="1">
      <alignment horizontal="center" vertical="center"/>
    </xf>
    <xf numFmtId="3" fontId="0" fillId="0" borderId="0" xfId="147" applyNumberFormat="1" applyFont="1" applyFill="1" applyAlignment="1">
      <alignment vertical="center"/>
      <protection/>
    </xf>
    <xf numFmtId="2" fontId="0" fillId="0" borderId="0" xfId="147" applyNumberFormat="1" applyFont="1" applyFill="1" applyAlignment="1">
      <alignment vertical="center"/>
      <protection/>
    </xf>
    <xf numFmtId="0" fontId="12" fillId="0" borderId="0" xfId="0" applyFont="1" applyAlignment="1">
      <alignment/>
    </xf>
    <xf numFmtId="0" fontId="8" fillId="0" borderId="0" xfId="0" applyNumberFormat="1" applyFont="1" applyFill="1" applyAlignment="1">
      <alignment/>
    </xf>
    <xf numFmtId="0" fontId="0" fillId="49" borderId="20" xfId="0" applyFont="1" applyFill="1" applyBorder="1" applyAlignment="1">
      <alignment/>
    </xf>
    <xf numFmtId="3" fontId="28" fillId="0" borderId="20" xfId="150" applyNumberFormat="1" applyFont="1" applyFill="1" applyBorder="1" applyAlignment="1" applyProtection="1">
      <alignment horizontal="center" vertical="center" wrapText="1"/>
      <protection locked="0"/>
    </xf>
    <xf numFmtId="49" fontId="9" fillId="47" borderId="20" xfId="0" applyNumberFormat="1" applyFont="1" applyFill="1" applyBorder="1" applyAlignment="1" applyProtection="1">
      <alignment horizontal="center" vertical="center"/>
      <protection/>
    </xf>
    <xf numFmtId="3" fontId="9" fillId="0" borderId="20" xfId="0" applyNumberFormat="1" applyFont="1" applyBorder="1" applyAlignment="1">
      <alignment horizontal="center" vertical="center"/>
    </xf>
    <xf numFmtId="194" fontId="9" fillId="47" borderId="20" xfId="0" applyNumberFormat="1" applyFont="1" applyFill="1" applyBorder="1" applyAlignment="1">
      <alignment horizontal="center" vertical="center"/>
    </xf>
    <xf numFmtId="194" fontId="9" fillId="47" borderId="20" xfId="151" applyNumberFormat="1" applyFont="1" applyFill="1" applyBorder="1" applyAlignment="1">
      <alignment horizontal="center" vertical="center"/>
      <protection/>
    </xf>
    <xf numFmtId="194" fontId="31" fillId="47" borderId="20" xfId="151" applyNumberFormat="1" applyFont="1" applyFill="1" applyBorder="1" applyAlignment="1">
      <alignment horizontal="center" vertical="center"/>
      <protection/>
    </xf>
    <xf numFmtId="3" fontId="31" fillId="0" borderId="20" xfId="150" applyNumberFormat="1" applyFont="1" applyFill="1" applyBorder="1" applyAlignment="1" applyProtection="1">
      <alignment horizontal="center" vertical="center"/>
      <protection locked="0"/>
    </xf>
    <xf numFmtId="3" fontId="8" fillId="50" borderId="0" xfId="145" applyNumberFormat="1" applyFont="1" applyFill="1" applyBorder="1" applyAlignment="1" applyProtection="1">
      <alignment horizontal="center" vertical="center"/>
      <protection/>
    </xf>
    <xf numFmtId="194" fontId="77" fillId="47" borderId="20" xfId="151" applyNumberFormat="1" applyFont="1" applyFill="1" applyBorder="1" applyAlignment="1">
      <alignment horizontal="center"/>
      <protection/>
    </xf>
    <xf numFmtId="194" fontId="124" fillId="47" borderId="20" xfId="151" applyNumberFormat="1" applyFont="1" applyFill="1" applyBorder="1" applyAlignment="1">
      <alignment horizontal="center"/>
      <protection/>
    </xf>
    <xf numFmtId="194" fontId="180" fillId="50" borderId="20" xfId="0" applyNumberFormat="1" applyFont="1" applyFill="1" applyBorder="1" applyAlignment="1">
      <alignment horizontal="center"/>
    </xf>
    <xf numFmtId="194" fontId="0" fillId="50" borderId="20" xfId="0" applyNumberFormat="1" applyFont="1" applyFill="1" applyBorder="1" applyAlignment="1">
      <alignment horizontal="center" vertical="center" wrapText="1"/>
    </xf>
    <xf numFmtId="194" fontId="180" fillId="50" borderId="20" xfId="0" applyNumberFormat="1" applyFont="1" applyFill="1" applyBorder="1" applyAlignment="1">
      <alignment horizontal="center" vertical="center" wrapText="1"/>
    </xf>
    <xf numFmtId="194" fontId="0" fillId="50" borderId="20" xfId="0" applyNumberFormat="1" applyFont="1" applyFill="1" applyBorder="1" applyAlignment="1">
      <alignment horizontal="center"/>
    </xf>
    <xf numFmtId="3" fontId="0" fillId="0" borderId="20" xfId="147" applyNumberFormat="1" applyFont="1" applyFill="1" applyBorder="1" applyAlignment="1" applyProtection="1">
      <alignment horizontal="center" vertical="center" wrapText="1"/>
      <protection locked="0"/>
    </xf>
    <xf numFmtId="43" fontId="0" fillId="0" borderId="20" xfId="96" applyNumberFormat="1" applyFont="1" applyFill="1" applyBorder="1" applyAlignment="1">
      <alignment horizontal="center"/>
    </xf>
    <xf numFmtId="43" fontId="0" fillId="0" borderId="20" xfId="99" applyNumberFormat="1" applyFont="1" applyFill="1" applyBorder="1" applyAlignment="1">
      <alignment horizontal="center"/>
    </xf>
    <xf numFmtId="194" fontId="125" fillId="47" borderId="20" xfId="0" applyNumberFormat="1" applyFont="1" applyFill="1" applyBorder="1" applyAlignment="1">
      <alignment horizontal="center"/>
    </xf>
    <xf numFmtId="194" fontId="126" fillId="47" borderId="20" xfId="0" applyNumberFormat="1" applyFont="1" applyFill="1" applyBorder="1" applyAlignment="1">
      <alignment horizontal="center"/>
    </xf>
    <xf numFmtId="49" fontId="126" fillId="0" borderId="20" xfId="0" applyNumberFormat="1" applyFont="1" applyFill="1" applyBorder="1" applyAlignment="1">
      <alignment horizontal="center"/>
    </xf>
    <xf numFmtId="3" fontId="127" fillId="0" borderId="20" xfId="147" applyNumberFormat="1" applyFont="1" applyFill="1" applyBorder="1" applyAlignment="1" applyProtection="1">
      <alignment horizontal="center" vertical="center"/>
      <protection locked="0"/>
    </xf>
    <xf numFmtId="3" fontId="9" fillId="0" borderId="37" xfId="150" applyNumberFormat="1" applyFont="1" applyFill="1" applyBorder="1" applyAlignment="1" applyProtection="1">
      <alignment horizontal="center" vertical="center" wrapText="1"/>
      <protection locked="0"/>
    </xf>
    <xf numFmtId="3" fontId="34" fillId="0" borderId="20" xfId="0" applyNumberFormat="1" applyFont="1" applyBorder="1" applyAlignment="1">
      <alignment horizontal="center"/>
    </xf>
    <xf numFmtId="194" fontId="0" fillId="47" borderId="20" xfId="151" applyNumberFormat="1" applyFont="1" applyFill="1" applyBorder="1" applyAlignment="1">
      <alignment/>
      <protection/>
    </xf>
    <xf numFmtId="194" fontId="117" fillId="47" borderId="20" xfId="151" applyNumberFormat="1" applyFont="1" applyFill="1" applyBorder="1" applyAlignment="1">
      <alignment horizontal="center"/>
      <protection/>
    </xf>
    <xf numFmtId="49" fontId="12" fillId="50" borderId="20" xfId="151" applyNumberFormat="1" applyFont="1" applyFill="1" applyBorder="1" applyAlignment="1">
      <alignment horizontal="center"/>
      <protection/>
    </xf>
    <xf numFmtId="49" fontId="12" fillId="50" borderId="20" xfId="0" applyNumberFormat="1" applyFont="1" applyFill="1" applyBorder="1" applyAlignment="1">
      <alignment horizontal="left"/>
    </xf>
    <xf numFmtId="49" fontId="12" fillId="50" borderId="23" xfId="151" applyNumberFormat="1" applyFont="1" applyFill="1" applyBorder="1" applyAlignment="1">
      <alignment horizontal="center"/>
      <protection/>
    </xf>
    <xf numFmtId="194" fontId="181" fillId="50" borderId="20" xfId="151" applyNumberFormat="1" applyFont="1" applyFill="1" applyBorder="1" applyAlignment="1">
      <alignment horizontal="center"/>
      <protection/>
    </xf>
    <xf numFmtId="194" fontId="187" fillId="50" borderId="20" xfId="151" applyNumberFormat="1" applyFont="1" applyFill="1" applyBorder="1" applyAlignment="1">
      <alignment horizontal="center"/>
      <protection/>
    </xf>
    <xf numFmtId="194" fontId="77" fillId="50" borderId="20" xfId="151" applyNumberFormat="1" applyFont="1" applyFill="1" applyBorder="1" applyAlignment="1">
      <alignment horizontal="center"/>
      <protection/>
    </xf>
    <xf numFmtId="0" fontId="10" fillId="0" borderId="21" xfId="0" applyNumberFormat="1"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49" fontId="188" fillId="50" borderId="26" xfId="0" applyNumberFormat="1" applyFont="1" applyFill="1" applyBorder="1" applyAlignment="1" applyProtection="1">
      <alignment vertical="center"/>
      <protection/>
    </xf>
    <xf numFmtId="210" fontId="188" fillId="50" borderId="20" xfId="0" applyNumberFormat="1" applyFont="1" applyFill="1" applyBorder="1" applyAlignment="1">
      <alignment horizontal="right" vertical="center"/>
    </xf>
    <xf numFmtId="210" fontId="30" fillId="50" borderId="20" xfId="0" applyNumberFormat="1" applyFont="1" applyFill="1" applyBorder="1" applyAlignment="1">
      <alignment horizontal="right" vertical="center"/>
    </xf>
    <xf numFmtId="3" fontId="9" fillId="47" borderId="20" xfId="0" applyNumberFormat="1" applyFont="1" applyFill="1" applyBorder="1" applyAlignment="1">
      <alignment horizontal="left"/>
    </xf>
    <xf numFmtId="3" fontId="9" fillId="0" borderId="37" xfId="150" applyNumberFormat="1" applyFont="1" applyFill="1" applyBorder="1" applyAlignment="1">
      <alignment vertical="center" wrapText="1"/>
      <protection/>
    </xf>
    <xf numFmtId="194" fontId="24" fillId="47" borderId="20" xfId="0" applyNumberFormat="1" applyFont="1" applyFill="1" applyBorder="1" applyAlignment="1">
      <alignment horizontal="center"/>
    </xf>
    <xf numFmtId="3" fontId="3" fillId="0" borderId="0" xfId="0" applyNumberFormat="1" applyFont="1" applyFill="1" applyAlignment="1">
      <alignment/>
    </xf>
    <xf numFmtId="3" fontId="128" fillId="0" borderId="20" xfId="147" applyNumberFormat="1" applyFont="1" applyFill="1" applyBorder="1" applyAlignment="1" applyProtection="1">
      <alignment horizontal="center" vertical="center" wrapText="1"/>
      <protection locked="0"/>
    </xf>
    <xf numFmtId="49" fontId="126" fillId="0" borderId="20" xfId="0" applyNumberFormat="1" applyFont="1" applyFill="1" applyBorder="1" applyAlignment="1">
      <alignment horizontal="center" vertical="center" wrapText="1"/>
    </xf>
    <xf numFmtId="194" fontId="126" fillId="47" borderId="20" xfId="0" applyNumberFormat="1" applyFont="1" applyFill="1" applyBorder="1" applyAlignment="1">
      <alignment horizontal="center" vertical="center" wrapText="1"/>
    </xf>
    <xf numFmtId="3" fontId="16" fillId="0" borderId="37" xfId="150" applyNumberFormat="1" applyFont="1" applyFill="1" applyBorder="1" applyAlignment="1" applyProtection="1">
      <alignment horizontal="center" vertical="center" wrapText="1"/>
      <protection locked="0"/>
    </xf>
    <xf numFmtId="3" fontId="28" fillId="0" borderId="37" xfId="150" applyNumberFormat="1" applyFont="1" applyFill="1" applyBorder="1" applyAlignment="1" applyProtection="1">
      <alignment horizontal="center" vertical="center" wrapText="1"/>
      <protection locked="0"/>
    </xf>
    <xf numFmtId="3" fontId="9" fillId="47" borderId="20" xfId="0" applyNumberFormat="1" applyFont="1" applyFill="1" applyBorder="1" applyAlignment="1">
      <alignment/>
    </xf>
    <xf numFmtId="3" fontId="34" fillId="0" borderId="20" xfId="0" applyNumberFormat="1" applyFont="1" applyBorder="1" applyAlignment="1">
      <alignment/>
    </xf>
    <xf numFmtId="194" fontId="9" fillId="47" borderId="20" xfId="99" applyNumberFormat="1" applyFont="1" applyFill="1" applyBorder="1" applyAlignment="1">
      <alignment horizontal="center" vertical="center"/>
    </xf>
    <xf numFmtId="41" fontId="12" fillId="50" borderId="20" xfId="0" applyNumberFormat="1" applyFont="1" applyFill="1" applyBorder="1" applyAlignment="1" applyProtection="1">
      <alignment horizontal="center" vertical="center"/>
      <protection locked="0"/>
    </xf>
    <xf numFmtId="194" fontId="184" fillId="50" borderId="20" xfId="151" applyNumberFormat="1" applyFont="1" applyFill="1" applyBorder="1" applyAlignment="1">
      <alignment horizontal="center"/>
      <protection/>
    </xf>
    <xf numFmtId="194" fontId="9" fillId="50" borderId="20" xfId="151" applyNumberFormat="1" applyFont="1" applyFill="1" applyBorder="1" applyAlignment="1">
      <alignment horizontal="center"/>
      <protection/>
    </xf>
    <xf numFmtId="194" fontId="9" fillId="50" borderId="26" xfId="151" applyNumberFormat="1" applyFont="1" applyFill="1" applyBorder="1" applyAlignment="1">
      <alignment horizontal="center"/>
      <protection/>
    </xf>
    <xf numFmtId="194" fontId="189" fillId="50" borderId="20" xfId="151" applyNumberFormat="1" applyFont="1" applyFill="1" applyBorder="1" applyAlignment="1">
      <alignment horizontal="center"/>
      <protection/>
    </xf>
    <xf numFmtId="194" fontId="184" fillId="47" borderId="20" xfId="99" applyNumberFormat="1" applyFont="1" applyFill="1" applyBorder="1" applyAlignment="1" applyProtection="1">
      <alignment horizontal="center" vertical="center"/>
      <protection/>
    </xf>
    <xf numFmtId="194" fontId="34" fillId="47" borderId="20" xfId="0" applyNumberFormat="1" applyFont="1" applyFill="1" applyBorder="1" applyAlignment="1">
      <alignment horizontal="center" vertical="center"/>
    </xf>
    <xf numFmtId="2" fontId="8" fillId="50" borderId="0" xfId="0" applyNumberFormat="1" applyFont="1" applyFill="1" applyAlignment="1">
      <alignment horizontal="left"/>
    </xf>
    <xf numFmtId="2" fontId="8" fillId="50" borderId="21" xfId="0" applyNumberFormat="1" applyFont="1" applyFill="1" applyBorder="1" applyAlignment="1">
      <alignment horizontal="center" vertical="center" wrapText="1"/>
    </xf>
    <xf numFmtId="49" fontId="33" fillId="50" borderId="20" xfId="0" applyNumberFormat="1" applyFont="1" applyFill="1" applyBorder="1" applyAlignment="1">
      <alignment horizontal="center"/>
    </xf>
    <xf numFmtId="49" fontId="0"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2" fontId="0" fillId="50" borderId="0" xfId="0" applyNumberFormat="1" applyFont="1" applyFill="1" applyBorder="1" applyAlignment="1">
      <alignment horizontal="left"/>
    </xf>
    <xf numFmtId="2" fontId="12" fillId="50" borderId="21" xfId="0" applyNumberFormat="1" applyFont="1" applyFill="1" applyBorder="1" applyAlignment="1">
      <alignment horizontal="center" vertical="center" wrapText="1"/>
    </xf>
    <xf numFmtId="2" fontId="12" fillId="50" borderId="0" xfId="0" applyNumberFormat="1" applyFont="1" applyFill="1" applyAlignment="1">
      <alignment horizontal="left"/>
    </xf>
    <xf numFmtId="0" fontId="8" fillId="50" borderId="21" xfId="0" applyNumberFormat="1" applyFont="1" applyFill="1" applyBorder="1" applyAlignment="1">
      <alignment horizontal="center" vertical="center" wrapText="1"/>
    </xf>
    <xf numFmtId="49" fontId="28" fillId="50" borderId="21" xfId="0" applyNumberFormat="1" applyFont="1" applyFill="1" applyBorder="1" applyAlignment="1">
      <alignment horizontal="center" vertical="center" wrapText="1"/>
    </xf>
    <xf numFmtId="49" fontId="28" fillId="50" borderId="23" xfId="0" applyNumberFormat="1" applyFont="1" applyFill="1" applyBorder="1" applyAlignment="1">
      <alignment horizontal="center" vertical="center" wrapText="1"/>
    </xf>
    <xf numFmtId="3" fontId="1" fillId="47" borderId="0" xfId="0" applyNumberFormat="1" applyFont="1" applyFill="1" applyAlignment="1">
      <alignment/>
    </xf>
    <xf numFmtId="10" fontId="0" fillId="47" borderId="20" xfId="136" applyNumberFormat="1" applyFont="1" applyFill="1" applyBorder="1" applyAlignment="1">
      <alignment horizontal="right" vertical="center"/>
      <protection/>
    </xf>
    <xf numFmtId="3" fontId="190" fillId="47" borderId="20" xfId="145" applyNumberFormat="1" applyFont="1" applyFill="1" applyBorder="1" applyAlignment="1" applyProtection="1">
      <alignment horizontal="center" vertical="center"/>
      <protection/>
    </xf>
    <xf numFmtId="1" fontId="9" fillId="47" borderId="26" xfId="0" applyNumberFormat="1" applyFont="1" applyFill="1" applyBorder="1" applyAlignment="1">
      <alignment horizontal="left"/>
    </xf>
    <xf numFmtId="3" fontId="8" fillId="0" borderId="0" xfId="145" applyNumberFormat="1" applyFont="1" applyFill="1" applyBorder="1" applyAlignment="1" applyProtection="1">
      <alignment horizontal="center" vertical="center"/>
      <protection/>
    </xf>
    <xf numFmtId="2" fontId="9" fillId="47" borderId="23" xfId="0" applyNumberFormat="1" applyFont="1" applyFill="1" applyBorder="1" applyAlignment="1">
      <alignment horizontal="left"/>
    </xf>
    <xf numFmtId="2" fontId="6" fillId="0" borderId="0" xfId="0" applyNumberFormat="1" applyFont="1" applyFill="1" applyBorder="1" applyAlignment="1">
      <alignment/>
    </xf>
    <xf numFmtId="49" fontId="0" fillId="0" borderId="0" xfId="0" applyNumberFormat="1" applyFont="1" applyAlignment="1">
      <alignment/>
    </xf>
    <xf numFmtId="3" fontId="8" fillId="47" borderId="26" xfId="145" applyNumberFormat="1" applyFont="1" applyFill="1" applyBorder="1" applyAlignment="1" applyProtection="1">
      <alignment horizontal="center" vertical="center"/>
      <protection/>
    </xf>
    <xf numFmtId="3" fontId="11" fillId="4" borderId="26" xfId="145" applyNumberFormat="1" applyFont="1" applyFill="1" applyBorder="1" applyAlignment="1" applyProtection="1">
      <alignment horizontal="center" vertical="center"/>
      <protection/>
    </xf>
    <xf numFmtId="49" fontId="7" fillId="4" borderId="20" xfId="0" applyNumberFormat="1" applyFont="1" applyFill="1" applyBorder="1" applyAlignment="1">
      <alignment/>
    </xf>
    <xf numFmtId="49" fontId="7" fillId="4" borderId="20" xfId="0" applyNumberFormat="1" applyFont="1" applyFill="1" applyBorder="1" applyAlignment="1">
      <alignment horizontal="center"/>
    </xf>
    <xf numFmtId="2" fontId="0" fillId="0" borderId="20" xfId="0" applyNumberFormat="1" applyFont="1" applyBorder="1" applyAlignment="1">
      <alignment horizontal="left" vertical="center" wrapText="1"/>
    </xf>
    <xf numFmtId="49" fontId="9" fillId="0" borderId="26" xfId="0" applyNumberFormat="1" applyFont="1" applyBorder="1" applyAlignment="1">
      <alignment horizontal="center"/>
    </xf>
    <xf numFmtId="49" fontId="29" fillId="0" borderId="26" xfId="0" applyNumberFormat="1" applyFont="1" applyBorder="1" applyAlignment="1">
      <alignment horizontal="center"/>
    </xf>
    <xf numFmtId="49" fontId="33" fillId="0" borderId="0" xfId="0" applyNumberFormat="1" applyFont="1" applyAlignment="1">
      <alignment/>
    </xf>
    <xf numFmtId="0" fontId="29" fillId="0" borderId="0" xfId="0" applyNumberFormat="1" applyFont="1" applyAlignment="1">
      <alignment horizontal="center"/>
    </xf>
    <xf numFmtId="49" fontId="33" fillId="0" borderId="0" xfId="0" applyNumberFormat="1" applyFont="1" applyBorder="1" applyAlignment="1">
      <alignment horizontal="center"/>
    </xf>
    <xf numFmtId="49" fontId="33" fillId="0" borderId="0" xfId="0" applyNumberFormat="1" applyFont="1" applyAlignment="1">
      <alignment horizontal="center"/>
    </xf>
    <xf numFmtId="0" fontId="0" fillId="0" borderId="0" xfId="0" applyFont="1" applyAlignment="1">
      <alignment/>
    </xf>
    <xf numFmtId="0" fontId="33" fillId="0" borderId="0" xfId="0" applyFont="1" applyAlignment="1">
      <alignment horizontal="center"/>
    </xf>
    <xf numFmtId="0" fontId="29" fillId="47" borderId="0" xfId="0" applyNumberFormat="1" applyFont="1" applyFill="1" applyBorder="1" applyAlignment="1">
      <alignment horizontal="center"/>
    </xf>
    <xf numFmtId="49" fontId="29" fillId="47" borderId="0" xfId="0" applyNumberFormat="1" applyFont="1" applyFill="1" applyAlignment="1">
      <alignment horizontal="center"/>
    </xf>
    <xf numFmtId="49" fontId="0" fillId="47" borderId="0" xfId="0" applyNumberFormat="1" applyFont="1" applyFill="1" applyBorder="1" applyAlignment="1">
      <alignment/>
    </xf>
    <xf numFmtId="0" fontId="22" fillId="47" borderId="19" xfId="0" applyNumberFormat="1" applyFont="1" applyFill="1" applyBorder="1" applyAlignment="1">
      <alignment horizontal="center" wrapText="1"/>
    </xf>
    <xf numFmtId="49" fontId="35" fillId="47" borderId="19" xfId="0" applyNumberFormat="1" applyFont="1" applyFill="1" applyBorder="1" applyAlignment="1">
      <alignment horizontal="left" wrapText="1"/>
    </xf>
    <xf numFmtId="49" fontId="8" fillId="0" borderId="0" xfId="0" applyNumberFormat="1" applyFont="1" applyAlignment="1">
      <alignment/>
    </xf>
    <xf numFmtId="3" fontId="131" fillId="0" borderId="0" xfId="0" applyNumberFormat="1" applyFont="1" applyAlignment="1">
      <alignment horizontal="center"/>
    </xf>
    <xf numFmtId="3" fontId="36" fillId="0" borderId="0" xfId="0" applyNumberFormat="1" applyFont="1" applyAlignment="1">
      <alignment horizontal="center"/>
    </xf>
    <xf numFmtId="3" fontId="24" fillId="0" borderId="0" xfId="0" applyNumberFormat="1" applyFont="1" applyAlignment="1">
      <alignment horizontal="center"/>
    </xf>
    <xf numFmtId="3" fontId="8" fillId="0" borderId="0" xfId="0" applyNumberFormat="1" applyFont="1" applyAlignment="1">
      <alignment/>
    </xf>
    <xf numFmtId="3" fontId="184" fillId="47" borderId="20" xfId="145" applyNumberFormat="1" applyFont="1" applyFill="1" applyBorder="1" applyAlignment="1" applyProtection="1">
      <alignment horizontal="center" vertical="center"/>
      <protection/>
    </xf>
    <xf numFmtId="49" fontId="11" fillId="0" borderId="0" xfId="0" applyNumberFormat="1" applyFont="1" applyAlignment="1">
      <alignment/>
    </xf>
    <xf numFmtId="3" fontId="21" fillId="0" borderId="0" xfId="0" applyNumberFormat="1" applyFont="1" applyAlignment="1">
      <alignment horizontal="center"/>
    </xf>
    <xf numFmtId="49" fontId="1" fillId="0" borderId="0" xfId="0" applyNumberFormat="1" applyFont="1" applyAlignment="1">
      <alignment/>
    </xf>
    <xf numFmtId="0" fontId="0" fillId="0"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Border="1" applyAlignment="1">
      <alignment horizontal="center"/>
    </xf>
    <xf numFmtId="0" fontId="33" fillId="0" borderId="0" xfId="0" applyNumberFormat="1" applyFont="1" applyFill="1" applyBorder="1" applyAlignment="1">
      <alignment/>
    </xf>
    <xf numFmtId="0" fontId="35" fillId="47" borderId="0" xfId="0" applyNumberFormat="1" applyFont="1" applyFill="1" applyBorder="1" applyAlignment="1">
      <alignment horizontal="center"/>
    </xf>
    <xf numFmtId="3" fontId="36" fillId="0" borderId="0" xfId="0" applyNumberFormat="1" applyFont="1" applyFill="1" applyAlignment="1">
      <alignment horizontal="center"/>
    </xf>
    <xf numFmtId="49" fontId="36" fillId="0" borderId="0" xfId="0" applyNumberFormat="1" applyFont="1" applyFill="1" applyAlignment="1">
      <alignment horizontal="center"/>
    </xf>
    <xf numFmtId="49" fontId="0" fillId="0" borderId="0" xfId="0" applyNumberFormat="1" applyFont="1" applyFill="1" applyAlignment="1">
      <alignment/>
    </xf>
    <xf numFmtId="49" fontId="24" fillId="0" borderId="0" xfId="0" applyNumberFormat="1" applyFont="1" applyFill="1" applyAlignment="1">
      <alignment horizontal="center"/>
    </xf>
    <xf numFmtId="0" fontId="24" fillId="0" borderId="0" xfId="0" applyNumberFormat="1" applyFont="1" applyFill="1" applyAlignment="1">
      <alignment/>
    </xf>
    <xf numFmtId="3" fontId="24" fillId="0" borderId="0" xfId="0" applyNumberFormat="1" applyFont="1" applyFill="1" applyAlignment="1">
      <alignment horizontal="center"/>
    </xf>
    <xf numFmtId="49" fontId="0" fillId="0" borderId="0" xfId="0" applyNumberFormat="1" applyFont="1" applyFill="1" applyAlignment="1">
      <alignment vertical="center"/>
    </xf>
    <xf numFmtId="49" fontId="24" fillId="0" borderId="0" xfId="0" applyNumberFormat="1" applyFont="1" applyFill="1" applyAlignment="1">
      <alignment horizontal="center" vertical="center"/>
    </xf>
    <xf numFmtId="3" fontId="3" fillId="47" borderId="0" xfId="0" applyNumberFormat="1" applyFont="1" applyFill="1" applyAlignment="1">
      <alignment/>
    </xf>
    <xf numFmtId="10" fontId="9" fillId="47" borderId="20" xfId="136" applyNumberFormat="1" applyFont="1" applyFill="1" applyBorder="1" applyAlignment="1">
      <alignment horizontal="right" vertical="center"/>
      <protection/>
    </xf>
    <xf numFmtId="0" fontId="29" fillId="0" borderId="0" xfId="0" applyNumberFormat="1" applyFont="1" applyFill="1" applyAlignment="1">
      <alignment/>
    </xf>
    <xf numFmtId="0" fontId="33" fillId="0" borderId="0" xfId="0" applyNumberFormat="1" applyFont="1" applyFill="1" applyBorder="1" applyAlignment="1">
      <alignment/>
    </xf>
    <xf numFmtId="0" fontId="33" fillId="0" borderId="0" xfId="0" applyNumberFormat="1" applyFont="1" applyFill="1" applyAlignment="1">
      <alignment horizontal="center"/>
    </xf>
    <xf numFmtId="0" fontId="33" fillId="0" borderId="0" xfId="0" applyNumberFormat="1" applyFont="1" applyFill="1" applyBorder="1" applyAlignment="1">
      <alignment horizontal="center"/>
    </xf>
    <xf numFmtId="0" fontId="0" fillId="0" borderId="0" xfId="0" applyFont="1" applyFill="1" applyAlignment="1">
      <alignment/>
    </xf>
    <xf numFmtId="0" fontId="33" fillId="0" borderId="0" xfId="0" applyNumberFormat="1" applyFont="1" applyFill="1" applyAlignment="1">
      <alignment horizontal="left"/>
    </xf>
    <xf numFmtId="0" fontId="35" fillId="47" borderId="19" xfId="0" applyNumberFormat="1" applyFont="1" applyFill="1" applyBorder="1" applyAlignment="1">
      <alignment horizontal="center" wrapText="1"/>
    </xf>
    <xf numFmtId="0" fontId="35" fillId="47" borderId="19" xfId="0" applyNumberFormat="1" applyFont="1" applyFill="1" applyBorder="1" applyAlignment="1">
      <alignment wrapText="1"/>
    </xf>
    <xf numFmtId="2" fontId="24" fillId="0" borderId="0" xfId="0" applyNumberFormat="1" applyFont="1" applyFill="1" applyAlignment="1">
      <alignment horizontal="center"/>
    </xf>
    <xf numFmtId="3" fontId="2" fillId="47" borderId="0" xfId="0" applyNumberFormat="1" applyFont="1" applyFill="1" applyAlignment="1">
      <alignment/>
    </xf>
    <xf numFmtId="3" fontId="181" fillId="47" borderId="20" xfId="145" applyNumberFormat="1" applyFont="1" applyFill="1" applyBorder="1" applyAlignment="1" applyProtection="1">
      <alignment horizontal="center" vertical="center"/>
      <protection/>
    </xf>
    <xf numFmtId="37" fontId="181" fillId="47" borderId="20" xfId="105" applyNumberFormat="1" applyFont="1" applyFill="1" applyBorder="1" applyAlignment="1" applyProtection="1">
      <alignment horizontal="center" vertical="center"/>
      <protection/>
    </xf>
    <xf numFmtId="37" fontId="12" fillId="47" borderId="20" xfId="10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29" fillId="0" borderId="0" xfId="0" applyNumberFormat="1" applyFont="1" applyFill="1" applyBorder="1" applyAlignment="1">
      <alignment/>
    </xf>
    <xf numFmtId="0" fontId="29" fillId="0" borderId="0" xfId="0" applyNumberFormat="1" applyFont="1" applyFill="1" applyBorder="1" applyAlignment="1">
      <alignment horizontal="center"/>
    </xf>
    <xf numFmtId="0" fontId="35" fillId="0" borderId="0" xfId="0" applyNumberFormat="1" applyFont="1" applyFill="1" applyBorder="1" applyAlignment="1">
      <alignment horizontal="center"/>
    </xf>
    <xf numFmtId="3" fontId="0" fillId="0" borderId="0" xfId="0" applyNumberFormat="1" applyFont="1" applyFill="1" applyAlignment="1">
      <alignment/>
    </xf>
    <xf numFmtId="0" fontId="24" fillId="0" borderId="0" xfId="0" applyNumberFormat="1" applyFont="1" applyFill="1" applyAlignment="1">
      <alignment horizontal="center"/>
    </xf>
    <xf numFmtId="3" fontId="8" fillId="0" borderId="20" xfId="145" applyNumberFormat="1" applyFont="1" applyFill="1" applyBorder="1" applyAlignment="1" applyProtection="1">
      <alignment horizontal="center" vertical="center"/>
      <protection/>
    </xf>
    <xf numFmtId="3" fontId="11" fillId="0" borderId="20" xfId="145" applyNumberFormat="1" applyFont="1" applyFill="1" applyBorder="1" applyAlignment="1" applyProtection="1">
      <alignment horizontal="center" vertical="center"/>
      <protection/>
    </xf>
    <xf numFmtId="0" fontId="1" fillId="0" borderId="0" xfId="0" applyNumberFormat="1" applyFont="1" applyFill="1" applyAlignment="1">
      <alignment/>
    </xf>
    <xf numFmtId="0" fontId="12" fillId="0" borderId="0" xfId="0" applyNumberFormat="1" applyFont="1" applyFill="1" applyBorder="1" applyAlignment="1">
      <alignment horizontal="center" wrapText="1"/>
    </xf>
    <xf numFmtId="0" fontId="12" fillId="0" borderId="0" xfId="0" applyNumberFormat="1" applyFont="1" applyFill="1" applyAlignment="1">
      <alignment/>
    </xf>
    <xf numFmtId="3" fontId="12" fillId="0" borderId="0" xfId="0" applyNumberFormat="1" applyFont="1" applyFill="1" applyAlignment="1">
      <alignment horizontal="center"/>
    </xf>
    <xf numFmtId="0" fontId="12" fillId="0" borderId="0" xfId="0" applyNumberFormat="1" applyFont="1" applyFill="1" applyBorder="1" applyAlignment="1">
      <alignment/>
    </xf>
    <xf numFmtId="0" fontId="33" fillId="47" borderId="0" xfId="0" applyNumberFormat="1" applyFont="1" applyFill="1" applyBorder="1" applyAlignment="1">
      <alignment wrapText="1"/>
    </xf>
    <xf numFmtId="0" fontId="33" fillId="47" borderId="0" xfId="0" applyNumberFormat="1" applyFont="1" applyFill="1" applyAlignment="1">
      <alignment/>
    </xf>
    <xf numFmtId="0" fontId="35" fillId="47" borderId="0" xfId="0" applyFont="1" applyFill="1" applyBorder="1" applyAlignment="1">
      <alignment wrapText="1"/>
    </xf>
    <xf numFmtId="0" fontId="33" fillId="47" borderId="0" xfId="0" applyFont="1" applyFill="1" applyAlignment="1">
      <alignment/>
    </xf>
    <xf numFmtId="3" fontId="35" fillId="47" borderId="0" xfId="0" applyNumberFormat="1" applyFont="1" applyFill="1" applyBorder="1" applyAlignment="1">
      <alignment/>
    </xf>
    <xf numFmtId="0" fontId="35" fillId="47" borderId="0" xfId="0" applyFont="1" applyFill="1" applyBorder="1" applyAlignment="1">
      <alignment/>
    </xf>
    <xf numFmtId="2" fontId="9" fillId="47" borderId="0" xfId="0" applyNumberFormat="1" applyFont="1" applyFill="1" applyBorder="1" applyAlignment="1">
      <alignment horizontal="center" vertical="center" wrapText="1"/>
    </xf>
    <xf numFmtId="3" fontId="8" fillId="47" borderId="21" xfId="145" applyNumberFormat="1" applyFont="1" applyFill="1" applyBorder="1" applyAlignment="1" applyProtection="1">
      <alignment horizontal="center" vertical="center"/>
      <protection/>
    </xf>
    <xf numFmtId="10" fontId="12" fillId="47" borderId="20" xfId="136" applyNumberFormat="1" applyFont="1" applyFill="1" applyBorder="1" applyAlignment="1">
      <alignment horizontal="center" vertical="center"/>
      <protection/>
    </xf>
    <xf numFmtId="2" fontId="12" fillId="47" borderId="26" xfId="0" applyNumberFormat="1" applyFont="1" applyFill="1" applyBorder="1" applyAlignment="1">
      <alignment horizontal="left" vertical="center" wrapText="1"/>
    </xf>
    <xf numFmtId="3" fontId="129" fillId="0" borderId="0" xfId="0" applyNumberFormat="1" applyFont="1" applyFill="1" applyAlignment="1">
      <alignment horizontal="center"/>
    </xf>
    <xf numFmtId="3" fontId="28" fillId="0" borderId="0" xfId="145" applyNumberFormat="1" applyFont="1" applyFill="1" applyBorder="1" applyAlignment="1" applyProtection="1">
      <alignment horizontal="center" vertical="center"/>
      <protection/>
    </xf>
    <xf numFmtId="3" fontId="117" fillId="47" borderId="20" xfId="0" applyNumberFormat="1" applyFont="1" applyFill="1" applyBorder="1" applyAlignment="1">
      <alignment horizontal="center" vertical="center"/>
    </xf>
    <xf numFmtId="49" fontId="0" fillId="0" borderId="20" xfId="0" applyNumberFormat="1" applyFont="1" applyFill="1" applyBorder="1" applyAlignment="1">
      <alignment horizontal="center"/>
    </xf>
    <xf numFmtId="194" fontId="24" fillId="47" borderId="20" xfId="0" applyNumberFormat="1" applyFont="1" applyFill="1" applyBorder="1" applyAlignment="1">
      <alignment vertical="center"/>
    </xf>
    <xf numFmtId="49" fontId="191" fillId="50" borderId="20" xfId="0" applyNumberFormat="1" applyFont="1" applyFill="1" applyBorder="1" applyAlignment="1" applyProtection="1">
      <alignment horizontal="center" vertical="center"/>
      <protection/>
    </xf>
    <xf numFmtId="194" fontId="12" fillId="50" borderId="20" xfId="0" applyNumberFormat="1" applyFont="1" applyFill="1" applyBorder="1" applyAlignment="1" applyProtection="1">
      <alignment horizontal="center" vertical="center"/>
      <protection/>
    </xf>
    <xf numFmtId="210" fontId="12" fillId="50" borderId="20" xfId="0" applyNumberFormat="1" applyFont="1" applyFill="1" applyBorder="1" applyAlignment="1">
      <alignment horizontal="center" vertical="center"/>
    </xf>
    <xf numFmtId="49" fontId="188" fillId="50" borderId="20" xfId="0" applyNumberFormat="1" applyFont="1" applyFill="1" applyBorder="1" applyAlignment="1" applyProtection="1">
      <alignment horizontal="center" vertical="center"/>
      <protection/>
    </xf>
    <xf numFmtId="49" fontId="188" fillId="47" borderId="20" xfId="0" applyNumberFormat="1" applyFont="1" applyFill="1" applyBorder="1" applyAlignment="1" applyProtection="1">
      <alignment horizontal="center" vertical="center"/>
      <protection/>
    </xf>
    <xf numFmtId="49" fontId="188" fillId="50" borderId="20" xfId="0" applyNumberFormat="1" applyFont="1" applyFill="1" applyBorder="1" applyAlignment="1" applyProtection="1">
      <alignment vertical="center"/>
      <protection/>
    </xf>
    <xf numFmtId="210" fontId="181" fillId="50" borderId="20" xfId="0" applyNumberFormat="1" applyFont="1" applyFill="1" applyBorder="1" applyAlignment="1">
      <alignment horizontal="right" vertical="center"/>
    </xf>
    <xf numFmtId="194" fontId="12" fillId="50" borderId="20" xfId="0" applyNumberFormat="1" applyFont="1" applyFill="1" applyBorder="1" applyAlignment="1">
      <alignment horizontal="right" vertical="center"/>
    </xf>
    <xf numFmtId="1" fontId="12" fillId="50" borderId="20" xfId="0" applyNumberFormat="1" applyFont="1" applyFill="1" applyBorder="1" applyAlignment="1" applyProtection="1">
      <alignment horizontal="center" vertical="center"/>
      <protection/>
    </xf>
    <xf numFmtId="1" fontId="12" fillId="50" borderId="20" xfId="161" applyNumberFormat="1" applyFont="1" applyFill="1" applyBorder="1" applyAlignment="1" applyProtection="1">
      <alignment horizontal="center" vertical="center"/>
      <protection/>
    </xf>
    <xf numFmtId="1" fontId="12" fillId="50" borderId="20" xfId="0" applyNumberFormat="1" applyFont="1" applyFill="1" applyBorder="1" applyAlignment="1">
      <alignment horizontal="center" vertical="center"/>
    </xf>
    <xf numFmtId="1" fontId="181" fillId="50" borderId="20" xfId="0" applyNumberFormat="1" applyFont="1" applyFill="1" applyBorder="1" applyAlignment="1">
      <alignment horizontal="center" vertical="center"/>
    </xf>
    <xf numFmtId="194" fontId="117" fillId="50" borderId="20" xfId="0" applyNumberFormat="1" applyFont="1" applyFill="1" applyBorder="1" applyAlignment="1" applyProtection="1">
      <alignment horizontal="right" vertical="center"/>
      <protection/>
    </xf>
    <xf numFmtId="49" fontId="12" fillId="0" borderId="0" xfId="0" applyNumberFormat="1" applyFont="1" applyFill="1" applyAlignment="1">
      <alignment/>
    </xf>
    <xf numFmtId="49" fontId="12" fillId="0" borderId="0" xfId="0" applyNumberFormat="1" applyFont="1" applyFill="1" applyAlignment="1">
      <alignment/>
    </xf>
    <xf numFmtId="49" fontId="12" fillId="0" borderId="0" xfId="0" applyNumberFormat="1" applyFont="1" applyFill="1" applyBorder="1" applyAlignment="1">
      <alignment/>
    </xf>
    <xf numFmtId="0" fontId="30" fillId="0" borderId="0" xfId="0" applyNumberFormat="1" applyFont="1" applyFill="1" applyBorder="1" applyAlignment="1">
      <alignment horizontal="left" wrapText="1"/>
    </xf>
    <xf numFmtId="49" fontId="111" fillId="0" borderId="0" xfId="0" applyNumberFormat="1" applyFont="1" applyFill="1" applyAlignment="1">
      <alignment/>
    </xf>
    <xf numFmtId="49" fontId="12" fillId="0" borderId="0" xfId="0" applyNumberFormat="1" applyFont="1" applyFill="1" applyAlignment="1">
      <alignment horizontal="center"/>
    </xf>
    <xf numFmtId="49" fontId="30" fillId="0" borderId="0" xfId="0" applyNumberFormat="1" applyFont="1" applyFill="1" applyBorder="1" applyAlignment="1">
      <alignment horizontal="left" wrapText="1"/>
    </xf>
    <xf numFmtId="49" fontId="30" fillId="0" borderId="0" xfId="0" applyNumberFormat="1" applyFont="1" applyFill="1" applyAlignment="1">
      <alignment/>
    </xf>
    <xf numFmtId="49" fontId="111" fillId="0" borderId="0" xfId="0" applyNumberFormat="1" applyFont="1" applyFill="1" applyBorder="1" applyAlignment="1">
      <alignment horizontal="center"/>
    </xf>
    <xf numFmtId="49" fontId="111" fillId="0" borderId="0" xfId="0" applyNumberFormat="1" applyFont="1" applyFill="1" applyBorder="1" applyAlignment="1">
      <alignment/>
    </xf>
    <xf numFmtId="49" fontId="12"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wrapText="1"/>
      <protection/>
    </xf>
    <xf numFmtId="49" fontId="111" fillId="0" borderId="21" xfId="0" applyNumberFormat="1" applyFont="1" applyFill="1" applyBorder="1" applyAlignment="1" applyProtection="1">
      <alignment horizontal="center" vertical="center"/>
      <protection/>
    </xf>
    <xf numFmtId="1" fontId="123" fillId="50" borderId="20" xfId="0" applyNumberFormat="1" applyFont="1" applyFill="1" applyBorder="1" applyAlignment="1" applyProtection="1">
      <alignment horizontal="center" vertical="center"/>
      <protection/>
    </xf>
    <xf numFmtId="3" fontId="12" fillId="0" borderId="0" xfId="0" applyNumberFormat="1" applyFont="1" applyFill="1" applyBorder="1" applyAlignment="1">
      <alignment horizontal="center" wrapText="1"/>
    </xf>
    <xf numFmtId="0" fontId="111" fillId="0" borderId="0" xfId="0" applyNumberFormat="1" applyFont="1" applyFill="1" applyBorder="1" applyAlignment="1">
      <alignment horizontal="center" vertical="center"/>
    </xf>
    <xf numFmtId="0" fontId="30" fillId="0" borderId="0" xfId="0" applyNumberFormat="1" applyFont="1" applyFill="1" applyBorder="1" applyAlignment="1">
      <alignment/>
    </xf>
    <xf numFmtId="0" fontId="30" fillId="0" borderId="0" xfId="0" applyNumberFormat="1" applyFont="1" applyFill="1" applyBorder="1" applyAlignment="1">
      <alignment horizontal="center" wrapText="1"/>
    </xf>
    <xf numFmtId="0" fontId="30" fillId="0" borderId="0" xfId="0" applyNumberFormat="1" applyFont="1" applyFill="1" applyBorder="1" applyAlignment="1">
      <alignment horizontal="center" vertical="center"/>
    </xf>
    <xf numFmtId="10" fontId="12" fillId="50" borderId="20" xfId="161" applyNumberFormat="1" applyFont="1" applyFill="1" applyBorder="1" applyAlignment="1">
      <alignment/>
    </xf>
    <xf numFmtId="3" fontId="12" fillId="50" borderId="20" xfId="136" applyNumberFormat="1" applyFont="1" applyFill="1" applyBorder="1">
      <alignment/>
      <protection/>
    </xf>
    <xf numFmtId="0" fontId="192" fillId="50" borderId="20" xfId="0" applyFont="1" applyFill="1" applyBorder="1" applyAlignment="1">
      <alignment vertical="center" wrapText="1"/>
    </xf>
    <xf numFmtId="1" fontId="181" fillId="50" borderId="20" xfId="0" applyNumberFormat="1" applyFont="1" applyFill="1" applyBorder="1" applyAlignment="1">
      <alignment vertical="center" wrapText="1"/>
    </xf>
    <xf numFmtId="1" fontId="192" fillId="50" borderId="20" xfId="0" applyNumberFormat="1" applyFont="1" applyFill="1" applyBorder="1" applyAlignment="1">
      <alignment vertical="center" wrapText="1"/>
    </xf>
    <xf numFmtId="194" fontId="12" fillId="50" borderId="20" xfId="137" applyNumberFormat="1" applyFont="1" applyFill="1" applyBorder="1" applyAlignment="1" applyProtection="1">
      <alignment horizontal="right" vertical="center"/>
      <protection/>
    </xf>
    <xf numFmtId="194" fontId="12" fillId="50" borderId="20" xfId="99" applyNumberFormat="1" applyFont="1" applyFill="1" applyBorder="1" applyAlignment="1" applyProtection="1">
      <alignment/>
      <protection locked="0"/>
    </xf>
    <xf numFmtId="194" fontId="193" fillId="50" borderId="20" xfId="99" applyNumberFormat="1" applyFont="1" applyFill="1" applyBorder="1" applyAlignment="1" applyProtection="1">
      <alignment/>
      <protection locked="0"/>
    </xf>
    <xf numFmtId="3" fontId="12" fillId="50" borderId="20" xfId="0" applyNumberFormat="1" applyFont="1" applyFill="1" applyBorder="1" applyAlignment="1" applyProtection="1">
      <alignment horizontal="center" vertical="center"/>
      <protection/>
    </xf>
    <xf numFmtId="3" fontId="12" fillId="50" borderId="20" xfId="161" applyNumberFormat="1" applyFont="1" applyFill="1" applyBorder="1" applyAlignment="1" applyProtection="1">
      <alignment horizontal="center" vertical="center"/>
      <protection/>
    </xf>
    <xf numFmtId="3" fontId="12" fillId="50" borderId="20" xfId="0" applyNumberFormat="1" applyFont="1" applyFill="1" applyBorder="1" applyAlignment="1">
      <alignment horizontal="center"/>
    </xf>
    <xf numFmtId="1" fontId="12" fillId="50" borderId="20" xfId="0" applyNumberFormat="1" applyFont="1" applyFill="1" applyBorder="1" applyAlignment="1" applyProtection="1">
      <alignment horizontal="right" vertical="center"/>
      <protection/>
    </xf>
    <xf numFmtId="49" fontId="122" fillId="50" borderId="26" xfId="0" applyNumberFormat="1" applyFont="1" applyFill="1" applyBorder="1" applyAlignment="1" applyProtection="1">
      <alignment vertical="center"/>
      <protection/>
    </xf>
    <xf numFmtId="194" fontId="122" fillId="50" borderId="20" xfId="0" applyNumberFormat="1" applyFont="1" applyFill="1" applyBorder="1" applyAlignment="1" applyProtection="1">
      <alignment horizontal="right" vertical="center"/>
      <protection/>
    </xf>
    <xf numFmtId="194" fontId="122" fillId="50" borderId="20" xfId="0" applyNumberFormat="1" applyFont="1" applyFill="1" applyBorder="1" applyAlignment="1" applyProtection="1">
      <alignment horizontal="center" vertical="center"/>
      <protection/>
    </xf>
    <xf numFmtId="49" fontId="12" fillId="50" borderId="20" xfId="145" applyNumberFormat="1" applyFont="1" applyFill="1" applyBorder="1" applyAlignment="1" applyProtection="1">
      <alignment vertical="center"/>
      <protection locked="0"/>
    </xf>
    <xf numFmtId="49" fontId="12" fillId="50" borderId="20" xfId="145" applyNumberFormat="1" applyFont="1" applyFill="1" applyBorder="1" applyAlignment="1" applyProtection="1">
      <alignment vertical="center" wrapText="1"/>
      <protection locked="0"/>
    </xf>
    <xf numFmtId="49" fontId="12" fillId="50" borderId="20" xfId="0" applyNumberFormat="1" applyFont="1" applyFill="1" applyBorder="1" applyAlignment="1" applyProtection="1">
      <alignment/>
      <protection locked="0"/>
    </xf>
    <xf numFmtId="49" fontId="12" fillId="50" borderId="20" xfId="0" applyNumberFormat="1" applyFont="1" applyFill="1" applyBorder="1" applyAlignment="1" applyProtection="1">
      <alignment horizontal="right"/>
      <protection locked="0"/>
    </xf>
    <xf numFmtId="49" fontId="12" fillId="50" borderId="20" xfId="0" applyNumberFormat="1" applyFont="1" applyFill="1" applyBorder="1" applyAlignment="1">
      <alignment/>
    </xf>
    <xf numFmtId="1" fontId="181" fillId="50" borderId="20" xfId="0" applyNumberFormat="1" applyFont="1" applyFill="1" applyBorder="1" applyAlignment="1" applyProtection="1">
      <alignment horizontal="center" vertical="center"/>
      <protection/>
    </xf>
    <xf numFmtId="194" fontId="194" fillId="50" borderId="20" xfId="0" applyNumberFormat="1" applyFont="1" applyFill="1" applyBorder="1" applyAlignment="1" applyProtection="1">
      <alignment horizontal="right" vertical="center"/>
      <protection/>
    </xf>
    <xf numFmtId="210" fontId="194" fillId="50" borderId="26" xfId="0" applyNumberFormat="1" applyFont="1" applyFill="1" applyBorder="1" applyAlignment="1">
      <alignment horizontal="right" vertical="center"/>
    </xf>
    <xf numFmtId="10" fontId="118" fillId="0" borderId="20" xfId="161" applyNumberFormat="1" applyFont="1" applyFill="1" applyBorder="1" applyAlignment="1">
      <alignment/>
    </xf>
    <xf numFmtId="49" fontId="194" fillId="50" borderId="20" xfId="0" applyNumberFormat="1" applyFont="1" applyFill="1" applyBorder="1" applyAlignment="1" applyProtection="1">
      <alignment horizontal="center" vertical="center"/>
      <protection/>
    </xf>
    <xf numFmtId="49" fontId="194" fillId="50" borderId="20" xfId="0" applyNumberFormat="1" applyFont="1" applyFill="1" applyBorder="1" applyAlignment="1" applyProtection="1">
      <alignment vertical="center"/>
      <protection/>
    </xf>
    <xf numFmtId="194" fontId="118" fillId="50" borderId="20" xfId="0" applyNumberFormat="1" applyFont="1" applyFill="1" applyBorder="1" applyAlignment="1" applyProtection="1">
      <alignment horizontal="right" vertical="center"/>
      <protection/>
    </xf>
    <xf numFmtId="194" fontId="194" fillId="50" borderId="20" xfId="0" applyNumberFormat="1" applyFont="1" applyFill="1" applyBorder="1" applyAlignment="1">
      <alignment horizontal="right"/>
    </xf>
    <xf numFmtId="210" fontId="118" fillId="50" borderId="26" xfId="0" applyNumberFormat="1" applyFont="1" applyFill="1" applyBorder="1" applyAlignment="1">
      <alignment horizontal="right" vertical="center"/>
    </xf>
    <xf numFmtId="49" fontId="118" fillId="50" borderId="20" xfId="0" applyNumberFormat="1" applyFont="1" applyFill="1" applyBorder="1" applyAlignment="1">
      <alignment vertical="center"/>
    </xf>
    <xf numFmtId="0" fontId="195" fillId="51" borderId="20" xfId="0" applyFont="1" applyFill="1" applyBorder="1" applyAlignment="1">
      <alignment vertical="center" wrapText="1"/>
    </xf>
    <xf numFmtId="3" fontId="195" fillId="51" borderId="20" xfId="0" applyNumberFormat="1" applyFont="1" applyFill="1" applyBorder="1" applyAlignment="1">
      <alignment vertical="center" wrapText="1"/>
    </xf>
    <xf numFmtId="194" fontId="132" fillId="47" borderId="20" xfId="0" applyNumberFormat="1" applyFont="1" applyFill="1" applyBorder="1" applyAlignment="1" applyProtection="1">
      <alignment horizontal="right" vertical="center"/>
      <protection/>
    </xf>
    <xf numFmtId="49" fontId="118" fillId="50" borderId="20" xfId="139" applyNumberFormat="1" applyFont="1" applyFill="1" applyBorder="1" applyAlignment="1" applyProtection="1">
      <alignment vertical="center"/>
      <protection/>
    </xf>
    <xf numFmtId="3" fontId="196" fillId="0" borderId="20" xfId="145" applyNumberFormat="1" applyFont="1" applyFill="1" applyBorder="1" applyAlignment="1" applyProtection="1">
      <alignment horizontal="center" vertical="center"/>
      <protection locked="0"/>
    </xf>
    <xf numFmtId="3" fontId="118" fillId="0" borderId="20" xfId="145" applyNumberFormat="1" applyFont="1" applyFill="1" applyBorder="1" applyAlignment="1" applyProtection="1">
      <alignment horizontal="center" vertical="center"/>
      <protection locked="0"/>
    </xf>
    <xf numFmtId="0" fontId="118" fillId="50" borderId="20" xfId="139" applyFont="1" applyFill="1" applyBorder="1" applyAlignment="1">
      <alignment horizontal="left" vertical="center"/>
      <protection/>
    </xf>
    <xf numFmtId="3" fontId="118" fillId="0" borderId="20" xfId="145" applyNumberFormat="1" applyFont="1" applyFill="1" applyBorder="1" applyAlignment="1" applyProtection="1">
      <alignment horizontal="center" vertical="center"/>
      <protection/>
    </xf>
    <xf numFmtId="194" fontId="194" fillId="50" borderId="20" xfId="0" applyNumberFormat="1" applyFont="1" applyFill="1" applyBorder="1" applyAlignment="1">
      <alignment horizontal="right" vertical="center"/>
    </xf>
    <xf numFmtId="49" fontId="118" fillId="50" borderId="20" xfId="0" applyNumberFormat="1" applyFont="1" applyFill="1" applyBorder="1" applyAlignment="1">
      <alignment/>
    </xf>
    <xf numFmtId="194" fontId="133" fillId="47" borderId="20" xfId="99" applyNumberFormat="1" applyFont="1" applyFill="1" applyBorder="1" applyAlignment="1" applyProtection="1">
      <alignment horizontal="center" vertical="center"/>
      <protection/>
    </xf>
    <xf numFmtId="194" fontId="118" fillId="47" borderId="20" xfId="99" applyNumberFormat="1" applyFont="1" applyFill="1" applyBorder="1" applyAlignment="1" applyProtection="1">
      <alignment horizontal="center" vertical="center"/>
      <protection/>
    </xf>
    <xf numFmtId="194" fontId="132" fillId="47" borderId="20" xfId="99" applyNumberFormat="1" applyFont="1" applyFill="1" applyBorder="1" applyAlignment="1">
      <alignment horizontal="center"/>
    </xf>
    <xf numFmtId="3" fontId="118" fillId="50" borderId="20" xfId="145" applyNumberFormat="1" applyFont="1" applyFill="1" applyBorder="1" applyAlignment="1" applyProtection="1">
      <alignment horizontal="center" vertical="center"/>
      <protection locked="0"/>
    </xf>
    <xf numFmtId="49" fontId="118" fillId="50" borderId="20" xfId="139" applyNumberFormat="1" applyFont="1" applyFill="1" applyBorder="1">
      <alignment/>
      <protection/>
    </xf>
    <xf numFmtId="3" fontId="118" fillId="50" borderId="20" xfId="145" applyNumberFormat="1" applyFont="1" applyFill="1" applyBorder="1" applyAlignment="1" applyProtection="1">
      <alignment horizontal="center" vertical="center"/>
      <protection/>
    </xf>
    <xf numFmtId="194" fontId="133" fillId="47" borderId="20" xfId="0" applyNumberFormat="1" applyFont="1" applyFill="1" applyBorder="1" applyAlignment="1" applyProtection="1">
      <alignment horizontal="right" vertical="center"/>
      <protection/>
    </xf>
    <xf numFmtId="194" fontId="118" fillId="47" borderId="20" xfId="0" applyNumberFormat="1" applyFont="1" applyFill="1" applyBorder="1" applyAlignment="1" applyProtection="1">
      <alignment horizontal="center" vertical="center" wrapText="1"/>
      <protection/>
    </xf>
    <xf numFmtId="49" fontId="118" fillId="0" borderId="20" xfId="145" applyNumberFormat="1" applyFont="1" applyFill="1" applyBorder="1" applyAlignment="1" applyProtection="1">
      <alignment vertical="center"/>
      <protection locked="0"/>
    </xf>
    <xf numFmtId="41" fontId="118" fillId="47" borderId="20" xfId="0" applyNumberFormat="1" applyFont="1" applyFill="1" applyBorder="1" applyAlignment="1" applyProtection="1">
      <alignment horizontal="center" vertical="center"/>
      <protection locked="0"/>
    </xf>
    <xf numFmtId="41" fontId="118" fillId="47" borderId="20" xfId="0" applyNumberFormat="1" applyFont="1" applyFill="1" applyBorder="1" applyAlignment="1" applyProtection="1">
      <alignment horizontal="center" vertical="center"/>
      <protection/>
    </xf>
    <xf numFmtId="49" fontId="118" fillId="0" borderId="20" xfId="145" applyNumberFormat="1" applyFont="1" applyFill="1" applyBorder="1" applyAlignment="1" applyProtection="1">
      <alignment vertical="center" wrapText="1"/>
      <protection locked="0"/>
    </xf>
    <xf numFmtId="41" fontId="118" fillId="50" borderId="20" xfId="0" applyNumberFormat="1" applyFont="1" applyFill="1" applyBorder="1" applyAlignment="1" applyProtection="1">
      <alignment horizontal="center" vertical="center"/>
      <protection locked="0"/>
    </xf>
    <xf numFmtId="41" fontId="118" fillId="47" borderId="21" xfId="0" applyNumberFormat="1" applyFont="1" applyFill="1" applyBorder="1" applyAlignment="1" applyProtection="1">
      <alignment horizontal="center" vertical="center"/>
      <protection locked="0"/>
    </xf>
    <xf numFmtId="194" fontId="130" fillId="50" borderId="20" xfId="99" applyNumberFormat="1" applyFont="1" applyFill="1" applyBorder="1" applyAlignment="1" applyProtection="1">
      <alignment horizontal="center" vertical="center"/>
      <protection/>
    </xf>
    <xf numFmtId="194" fontId="118" fillId="50" borderId="20" xfId="99" applyNumberFormat="1" applyFont="1" applyFill="1" applyBorder="1" applyAlignment="1" applyProtection="1">
      <alignment horizontal="center" vertical="center"/>
      <protection/>
    </xf>
    <xf numFmtId="194" fontId="120" fillId="50" borderId="20" xfId="99" applyNumberFormat="1" applyFont="1" applyFill="1" applyBorder="1" applyAlignment="1" applyProtection="1">
      <alignment horizontal="center" vertical="center"/>
      <protection/>
    </xf>
    <xf numFmtId="194" fontId="130" fillId="50" borderId="20" xfId="0" applyNumberFormat="1" applyFont="1" applyFill="1" applyBorder="1" applyAlignment="1" applyProtection="1">
      <alignment horizontal="right" vertical="center"/>
      <protection/>
    </xf>
    <xf numFmtId="49" fontId="118" fillId="0" borderId="20" xfId="0" applyNumberFormat="1" applyFont="1" applyFill="1" applyBorder="1" applyAlignment="1">
      <alignment/>
    </xf>
    <xf numFmtId="210" fontId="118" fillId="50" borderId="20" xfId="0" applyNumberFormat="1" applyFont="1" applyFill="1" applyBorder="1" applyAlignment="1">
      <alignment horizontal="right" vertical="center"/>
    </xf>
    <xf numFmtId="3" fontId="9" fillId="50" borderId="20" xfId="0" applyNumberFormat="1" applyFont="1" applyFill="1" applyBorder="1" applyAlignment="1">
      <alignment vertical="center"/>
    </xf>
    <xf numFmtId="3" fontId="9" fillId="50" borderId="20" xfId="99" applyNumberFormat="1" applyFont="1" applyFill="1" applyBorder="1" applyAlignment="1">
      <alignment vertical="center"/>
    </xf>
    <xf numFmtId="3" fontId="9" fillId="47" borderId="20" xfId="99" applyNumberFormat="1" applyFont="1" applyFill="1" applyBorder="1" applyAlignment="1">
      <alignment horizontal="center" vertical="center"/>
    </xf>
    <xf numFmtId="3" fontId="9" fillId="0" borderId="20" xfId="99" applyNumberFormat="1" applyFont="1" applyBorder="1" applyAlignment="1">
      <alignment vertical="center"/>
    </xf>
    <xf numFmtId="3" fontId="9" fillId="0" borderId="20" xfId="147" applyNumberFormat="1" applyFont="1" applyFill="1" applyBorder="1" applyAlignment="1" applyProtection="1">
      <alignment vertical="center"/>
      <protection locked="0"/>
    </xf>
    <xf numFmtId="3" fontId="9" fillId="0" borderId="20" xfId="99" applyNumberFormat="1" applyFont="1" applyBorder="1" applyAlignment="1">
      <alignment horizontal="right" vertical="center"/>
    </xf>
    <xf numFmtId="3" fontId="8" fillId="0" borderId="20" xfId="147" applyNumberFormat="1" applyFont="1" applyFill="1" applyBorder="1" applyAlignment="1" applyProtection="1">
      <alignment horizontal="center" vertical="center"/>
      <protection locked="0"/>
    </xf>
    <xf numFmtId="49" fontId="0" fillId="0" borderId="0" xfId="0" applyNumberFormat="1" applyFont="1" applyFill="1" applyBorder="1" applyAlignment="1">
      <alignment horizontal="center"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1"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7" fillId="0" borderId="0" xfId="0" applyNumberFormat="1" applyFont="1" applyFill="1" applyAlignment="1">
      <alignment horizontal="left"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xf>
    <xf numFmtId="49" fontId="11" fillId="0" borderId="25" xfId="0" applyNumberFormat="1" applyFont="1" applyFill="1" applyBorder="1" applyAlignment="1">
      <alignment horizontal="center"/>
    </xf>
    <xf numFmtId="49" fontId="19" fillId="0" borderId="0" xfId="0" applyNumberFormat="1" applyFont="1" applyFill="1" applyBorder="1" applyAlignment="1">
      <alignment horizontal="center" wrapText="1"/>
    </xf>
    <xf numFmtId="49" fontId="17" fillId="0" borderId="0" xfId="0" applyNumberFormat="1" applyFont="1" applyFill="1" applyAlignment="1">
      <alignment/>
    </xf>
    <xf numFmtId="49" fontId="19" fillId="0" borderId="19" xfId="0" applyNumberFormat="1" applyFont="1" applyFill="1" applyBorder="1" applyAlignment="1">
      <alignment horizontal="center"/>
    </xf>
    <xf numFmtId="49" fontId="18" fillId="0" borderId="0" xfId="0" applyNumberFormat="1" applyFont="1" applyFill="1" applyBorder="1" applyAlignment="1">
      <alignment horizontal="center"/>
    </xf>
    <xf numFmtId="49" fontId="22" fillId="0" borderId="0" xfId="0" applyNumberFormat="1" applyFont="1" applyFill="1" applyAlignment="1">
      <alignment horizontal="center"/>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1" fillId="0" borderId="40" xfId="0" applyNumberFormat="1" applyFont="1" applyFill="1" applyBorder="1" applyAlignment="1">
      <alignment horizontal="center" vertical="center" wrapText="1"/>
    </xf>
    <xf numFmtId="0" fontId="29" fillId="0" borderId="0" xfId="146" applyFont="1" applyAlignment="1">
      <alignment horizontal="center"/>
      <protection/>
    </xf>
    <xf numFmtId="49" fontId="29" fillId="47" borderId="0" xfId="146" applyNumberFormat="1" applyFont="1" applyFill="1" applyAlignment="1">
      <alignment horizontal="center"/>
      <protection/>
    </xf>
    <xf numFmtId="49" fontId="29" fillId="0" borderId="0" xfId="146" applyNumberFormat="1" applyFont="1" applyBorder="1" applyAlignment="1">
      <alignment horizontal="center" wrapText="1"/>
      <protection/>
    </xf>
    <xf numFmtId="49" fontId="11" fillId="0" borderId="26" xfId="146" applyNumberFormat="1" applyFont="1" applyFill="1" applyBorder="1" applyAlignment="1">
      <alignment horizontal="center" vertical="center" wrapText="1"/>
      <protection/>
    </xf>
    <xf numFmtId="49" fontId="11" fillId="0" borderId="25" xfId="146" applyNumberFormat="1" applyFont="1" applyFill="1" applyBorder="1" applyAlignment="1">
      <alignment horizontal="center" vertical="center" wrapText="1"/>
      <protection/>
    </xf>
    <xf numFmtId="49" fontId="32" fillId="0" borderId="25" xfId="146" applyNumberFormat="1" applyFont="1" applyFill="1" applyBorder="1" applyAlignment="1">
      <alignment horizontal="center" vertical="center" wrapText="1"/>
      <protection/>
    </xf>
    <xf numFmtId="0" fontId="11" fillId="0" borderId="35" xfId="146" applyNumberFormat="1" applyFont="1" applyBorder="1" applyAlignment="1">
      <alignment horizontal="center" vertical="center" wrapText="1"/>
      <protection/>
    </xf>
    <xf numFmtId="0" fontId="11" fillId="0" borderId="36" xfId="146" applyNumberFormat="1" applyFont="1" applyBorder="1" applyAlignment="1">
      <alignment horizontal="center" vertical="center" wrapText="1"/>
      <protection/>
    </xf>
    <xf numFmtId="0" fontId="11" fillId="0" borderId="24" xfId="146" applyNumberFormat="1" applyFont="1" applyBorder="1" applyAlignment="1">
      <alignment horizontal="center" vertical="center" wrapText="1"/>
      <protection/>
    </xf>
    <xf numFmtId="0" fontId="11" fillId="0" borderId="39" xfId="146" applyNumberFormat="1" applyFont="1" applyBorder="1" applyAlignment="1">
      <alignment horizontal="center" vertical="center" wrapText="1"/>
      <protection/>
    </xf>
    <xf numFmtId="49" fontId="11" fillId="44" borderId="26" xfId="146" applyNumberFormat="1" applyFont="1" applyFill="1" applyBorder="1" applyAlignment="1">
      <alignment horizontal="center" vertical="center"/>
      <protection/>
    </xf>
    <xf numFmtId="49" fontId="11" fillId="44" borderId="25" xfId="146" applyNumberFormat="1" applyFont="1" applyFill="1" applyBorder="1" applyAlignment="1">
      <alignment horizontal="center" vertical="center"/>
      <protection/>
    </xf>
    <xf numFmtId="0" fontId="60" fillId="3" borderId="26" xfId="146" applyNumberFormat="1" applyFont="1" applyFill="1" applyBorder="1" applyAlignment="1">
      <alignment horizontal="center" vertical="center" wrapText="1"/>
      <protection/>
    </xf>
    <xf numFmtId="0" fontId="60" fillId="3" borderId="25" xfId="146" applyNumberFormat="1" applyFont="1" applyFill="1" applyBorder="1" applyAlignment="1">
      <alignment horizontal="center" vertical="center" wrapText="1"/>
      <protection/>
    </xf>
    <xf numFmtId="49" fontId="7" fillId="0" borderId="0" xfId="146" applyNumberFormat="1" applyFont="1" applyBorder="1" applyAlignment="1">
      <alignment horizontal="left" wrapText="1"/>
      <protection/>
    </xf>
    <xf numFmtId="49" fontId="0" fillId="0" borderId="0" xfId="146" applyNumberFormat="1" applyFont="1" applyBorder="1" applyAlignment="1">
      <alignment horizontal="left" wrapText="1"/>
      <protection/>
    </xf>
    <xf numFmtId="49" fontId="11" fillId="0" borderId="26" xfId="146" applyNumberFormat="1" applyFont="1" applyBorder="1" applyAlignment="1">
      <alignment horizontal="center" vertical="center" wrapText="1"/>
      <protection/>
    </xf>
    <xf numFmtId="49" fontId="11" fillId="0" borderId="40" xfId="146" applyNumberFormat="1" applyFont="1" applyBorder="1" applyAlignment="1">
      <alignment horizontal="center" vertical="center" wrapText="1"/>
      <protection/>
    </xf>
    <xf numFmtId="49" fontId="11" fillId="0" borderId="25" xfId="146" applyNumberFormat="1" applyFont="1" applyBorder="1" applyAlignment="1">
      <alignment horizontal="center" vertical="center" wrapText="1"/>
      <protection/>
    </xf>
    <xf numFmtId="49" fontId="22" fillId="0" borderId="22" xfId="146" applyNumberFormat="1" applyFont="1" applyFill="1" applyBorder="1" applyAlignment="1">
      <alignment horizontal="center" vertical="center"/>
      <protection/>
    </xf>
    <xf numFmtId="49" fontId="11" fillId="0" borderId="20" xfId="146" applyNumberFormat="1" applyFont="1" applyFill="1" applyBorder="1" applyAlignment="1">
      <alignment horizontal="center" vertical="center" wrapText="1"/>
      <protection/>
    </xf>
    <xf numFmtId="49" fontId="22" fillId="0" borderId="0" xfId="146" applyNumberFormat="1" applyFont="1" applyAlignment="1">
      <alignment horizontal="left"/>
      <protection/>
    </xf>
    <xf numFmtId="49" fontId="18" fillId="47" borderId="0" xfId="146" applyNumberFormat="1" applyFont="1" applyFill="1" applyAlignment="1">
      <alignment horizontal="center" vertical="center" wrapText="1"/>
      <protection/>
    </xf>
    <xf numFmtId="49" fontId="7" fillId="0" borderId="0" xfId="146" applyNumberFormat="1" applyFont="1" applyAlignment="1">
      <alignment horizontal="left"/>
      <protection/>
    </xf>
    <xf numFmtId="49" fontId="0" fillId="0" borderId="0" xfId="146" applyNumberFormat="1" applyFont="1" applyAlignment="1">
      <alignment horizontal="left"/>
      <protection/>
    </xf>
    <xf numFmtId="49" fontId="37" fillId="0" borderId="0" xfId="146" applyNumberFormat="1" applyFont="1" applyAlignment="1">
      <alignment horizontal="center"/>
      <protection/>
    </xf>
    <xf numFmtId="49" fontId="33" fillId="0" borderId="0" xfId="146" applyNumberFormat="1" applyFont="1" applyAlignment="1">
      <alignment horizontal="center" wrapText="1"/>
      <protection/>
    </xf>
    <xf numFmtId="49" fontId="29" fillId="0" borderId="0" xfId="146" applyNumberFormat="1" applyFont="1" applyAlignment="1">
      <alignment horizontal="center"/>
      <protection/>
    </xf>
    <xf numFmtId="0" fontId="20" fillId="0" borderId="20" xfId="146" applyNumberFormat="1" applyFont="1" applyBorder="1" applyAlignment="1">
      <alignment horizontal="center" vertical="center" wrapText="1"/>
      <protection/>
    </xf>
    <xf numFmtId="49" fontId="35" fillId="0" borderId="0" xfId="146" applyNumberFormat="1" applyFont="1" applyBorder="1" applyAlignment="1">
      <alignment horizontal="center" wrapText="1"/>
      <protection/>
    </xf>
    <xf numFmtId="0" fontId="59" fillId="3" borderId="26" xfId="146" applyNumberFormat="1" applyFont="1" applyFill="1" applyBorder="1" applyAlignment="1">
      <alignment horizontal="center" vertical="center" wrapText="1"/>
      <protection/>
    </xf>
    <xf numFmtId="0" fontId="59" fillId="3" borderId="25" xfId="146" applyNumberFormat="1" applyFont="1" applyFill="1" applyBorder="1" applyAlignment="1">
      <alignment horizontal="center" vertical="center" wrapText="1"/>
      <protection/>
    </xf>
    <xf numFmtId="49" fontId="0" fillId="3" borderId="35" xfId="146" applyNumberFormat="1" applyFont="1" applyFill="1" applyBorder="1" applyAlignment="1">
      <alignment horizontal="center"/>
      <protection/>
    </xf>
    <xf numFmtId="49" fontId="0" fillId="3" borderId="19" xfId="146" applyNumberFormat="1" applyFont="1" applyFill="1" applyBorder="1" applyAlignment="1">
      <alignment horizontal="center"/>
      <protection/>
    </xf>
    <xf numFmtId="49" fontId="0" fillId="3" borderId="36" xfId="146" applyNumberFormat="1" applyFont="1" applyFill="1" applyBorder="1" applyAlignment="1">
      <alignment horizontal="center"/>
      <protection/>
    </xf>
    <xf numFmtId="3" fontId="38" fillId="47" borderId="38" xfId="146" applyNumberFormat="1" applyFont="1" applyFill="1" applyBorder="1" applyAlignment="1" applyProtection="1">
      <alignment horizontal="center" vertical="center" wrapText="1"/>
      <protection/>
    </xf>
    <xf numFmtId="3" fontId="38" fillId="47" borderId="23" xfId="146" applyNumberFormat="1" applyFont="1" applyFill="1" applyBorder="1" applyAlignment="1" applyProtection="1">
      <alignment horizontal="center" vertical="center" wrapText="1"/>
      <protection/>
    </xf>
    <xf numFmtId="49" fontId="11" fillId="0" borderId="20" xfId="146" applyNumberFormat="1" applyFont="1" applyFill="1" applyBorder="1" applyAlignment="1" applyProtection="1">
      <alignment horizontal="center" vertical="center" wrapText="1"/>
      <protection/>
    </xf>
    <xf numFmtId="3" fontId="11" fillId="47" borderId="21" xfId="146" applyNumberFormat="1" applyFont="1" applyFill="1" applyBorder="1" applyAlignment="1" applyProtection="1">
      <alignment horizontal="center" vertical="center" wrapText="1"/>
      <protection/>
    </xf>
    <xf numFmtId="3" fontId="11" fillId="47" borderId="23" xfId="146" applyNumberFormat="1" applyFont="1" applyFill="1" applyBorder="1" applyAlignment="1" applyProtection="1">
      <alignment horizontal="center" vertical="center" wrapText="1"/>
      <protection/>
    </xf>
    <xf numFmtId="49" fontId="69" fillId="0" borderId="0" xfId="146" applyNumberFormat="1" applyFont="1" applyBorder="1" applyAlignment="1">
      <alignment horizontal="center" wrapText="1"/>
      <protection/>
    </xf>
    <xf numFmtId="49" fontId="44" fillId="0" borderId="0" xfId="146" applyNumberFormat="1" applyFont="1" applyBorder="1" applyAlignment="1">
      <alignment horizontal="center" wrapText="1"/>
      <protection/>
    </xf>
    <xf numFmtId="49" fontId="19" fillId="0" borderId="0" xfId="146" applyNumberFormat="1" applyFont="1" applyFill="1" applyBorder="1" applyAlignment="1">
      <alignment horizontal="center" vertical="center" wrapText="1"/>
      <protection/>
    </xf>
    <xf numFmtId="49" fontId="17" fillId="0" borderId="0" xfId="146" applyNumberFormat="1" applyFont="1" applyFill="1" applyAlignment="1">
      <alignment horizontal="left" wrapText="1"/>
      <protection/>
    </xf>
    <xf numFmtId="49" fontId="17" fillId="0" borderId="0" xfId="146" applyNumberFormat="1" applyFont="1" applyFill="1" applyAlignment="1">
      <alignment horizontal="center" wrapText="1"/>
      <protection/>
    </xf>
    <xf numFmtId="0" fontId="7" fillId="0" borderId="0" xfId="146" applyFont="1" applyAlignment="1">
      <alignment horizontal="center"/>
      <protection/>
    </xf>
    <xf numFmtId="49" fontId="7" fillId="47" borderId="0" xfId="146" applyNumberFormat="1" applyFont="1" applyFill="1" applyAlignment="1">
      <alignment horizontal="center"/>
      <protection/>
    </xf>
    <xf numFmtId="49" fontId="27" fillId="0" borderId="0" xfId="146" applyNumberFormat="1" applyFont="1" applyFill="1" applyBorder="1" applyAlignment="1">
      <alignment horizontal="center" wrapText="1"/>
      <protection/>
    </xf>
    <xf numFmtId="49" fontId="19" fillId="0" borderId="0" xfId="146" applyNumberFormat="1" applyFont="1" applyFill="1" applyBorder="1" applyAlignment="1">
      <alignment horizontal="center" wrapText="1"/>
      <protection/>
    </xf>
    <xf numFmtId="49" fontId="75" fillId="0" borderId="0" xfId="146" applyNumberFormat="1" applyFont="1" applyFill="1" applyAlignment="1">
      <alignment horizontal="center"/>
      <protection/>
    </xf>
    <xf numFmtId="49" fontId="22" fillId="0" borderId="0" xfId="146" applyNumberFormat="1" applyFont="1" applyFill="1" applyAlignment="1">
      <alignment horizontal="center"/>
      <protection/>
    </xf>
    <xf numFmtId="49" fontId="0" fillId="0" borderId="0" xfId="146" applyNumberFormat="1" applyFont="1" applyFill="1" applyBorder="1" applyAlignment="1">
      <alignment horizontal="left"/>
      <protection/>
    </xf>
    <xf numFmtId="49" fontId="7" fillId="0" borderId="0" xfId="146" applyNumberFormat="1" applyFont="1" applyFill="1" applyBorder="1" applyAlignment="1">
      <alignment horizontal="left"/>
      <protection/>
    </xf>
    <xf numFmtId="49" fontId="7" fillId="0" borderId="0" xfId="146" applyNumberFormat="1" applyFont="1" applyFill="1" applyBorder="1" applyAlignment="1">
      <alignment horizontal="left" wrapText="1"/>
      <protection/>
    </xf>
    <xf numFmtId="49" fontId="0" fillId="0" borderId="0" xfId="146" applyNumberFormat="1" applyFont="1" applyFill="1" applyBorder="1" applyAlignment="1">
      <alignment horizontal="left" wrapText="1"/>
      <protection/>
    </xf>
    <xf numFmtId="49" fontId="10" fillId="0" borderId="20" xfId="146" applyNumberFormat="1" applyFont="1" applyFill="1" applyBorder="1" applyAlignment="1">
      <alignment horizontal="center" vertical="center" wrapText="1"/>
      <protection/>
    </xf>
    <xf numFmtId="49" fontId="10" fillId="0" borderId="22" xfId="146" applyNumberFormat="1" applyFont="1" applyFill="1" applyBorder="1" applyAlignment="1">
      <alignment horizontal="center" vertical="center" wrapText="1"/>
      <protection/>
    </xf>
    <xf numFmtId="49" fontId="10" fillId="0" borderId="40" xfId="146" applyNumberFormat="1" applyFont="1" applyFill="1" applyBorder="1" applyAlignment="1">
      <alignment horizontal="center" vertical="center" wrapText="1"/>
      <protection/>
    </xf>
    <xf numFmtId="49" fontId="10" fillId="0" borderId="25" xfId="146" applyNumberFormat="1" applyFont="1" applyFill="1" applyBorder="1" applyAlignment="1">
      <alignment horizontal="center" vertical="center" wrapText="1"/>
      <protection/>
    </xf>
    <xf numFmtId="49" fontId="7" fillId="0" borderId="20" xfId="146" applyNumberFormat="1" applyFont="1" applyFill="1" applyBorder="1" applyAlignment="1">
      <alignment horizontal="center"/>
      <protection/>
    </xf>
    <xf numFmtId="49" fontId="71" fillId="3" borderId="26" xfId="146" applyNumberFormat="1" applyFont="1" applyFill="1" applyBorder="1" applyAlignment="1">
      <alignment horizontal="center" vertical="center" wrapText="1"/>
      <protection/>
    </xf>
    <xf numFmtId="49" fontId="71" fillId="3" borderId="25" xfId="146" applyNumberFormat="1" applyFont="1" applyFill="1" applyBorder="1" applyAlignment="1">
      <alignment horizontal="center" vertical="center" wrapText="1"/>
      <protection/>
    </xf>
    <xf numFmtId="49" fontId="72" fillId="3" borderId="26" xfId="146" applyNumberFormat="1" applyFont="1" applyFill="1" applyBorder="1" applyAlignment="1">
      <alignment horizontal="center" vertical="center" wrapText="1"/>
      <protection/>
    </xf>
    <xf numFmtId="49" fontId="72" fillId="3" borderId="25" xfId="146" applyNumberFormat="1" applyFont="1" applyFill="1" applyBorder="1" applyAlignment="1">
      <alignment horizontal="center" vertical="center" wrapText="1"/>
      <protection/>
    </xf>
    <xf numFmtId="49" fontId="11" fillId="44" borderId="26" xfId="146" applyNumberFormat="1" applyFont="1" applyFill="1" applyBorder="1" applyAlignment="1">
      <alignment horizontal="center"/>
      <protection/>
    </xf>
    <xf numFmtId="49" fontId="11" fillId="44" borderId="25" xfId="146" applyNumberFormat="1" applyFont="1" applyFill="1" applyBorder="1" applyAlignment="1">
      <alignment horizontal="center"/>
      <protection/>
    </xf>
    <xf numFmtId="49" fontId="25" fillId="0" borderId="26" xfId="146" applyNumberFormat="1" applyFont="1" applyFill="1" applyBorder="1" applyAlignment="1">
      <alignment horizontal="center" vertical="center" wrapText="1"/>
      <protection/>
    </xf>
    <xf numFmtId="49" fontId="25" fillId="0" borderId="25" xfId="146" applyNumberFormat="1" applyFont="1" applyFill="1" applyBorder="1" applyAlignment="1">
      <alignment horizontal="center" vertical="center" wrapText="1"/>
      <protection/>
    </xf>
    <xf numFmtId="0" fontId="10" fillId="0" borderId="35" xfId="146" applyNumberFormat="1" applyFont="1" applyFill="1" applyBorder="1" applyAlignment="1">
      <alignment horizontal="center" vertical="center" wrapText="1"/>
      <protection/>
    </xf>
    <xf numFmtId="0" fontId="10" fillId="0" borderId="36" xfId="146" applyNumberFormat="1" applyFont="1" applyFill="1" applyBorder="1" applyAlignment="1">
      <alignment horizontal="center" vertical="center" wrapText="1"/>
      <protection/>
    </xf>
    <xf numFmtId="0" fontId="10" fillId="0" borderId="24" xfId="146" applyNumberFormat="1" applyFont="1" applyFill="1" applyBorder="1" applyAlignment="1">
      <alignment horizontal="center" vertical="center" wrapText="1"/>
      <protection/>
    </xf>
    <xf numFmtId="0" fontId="10" fillId="0" borderId="39" xfId="146" applyNumberFormat="1" applyFont="1" applyFill="1" applyBorder="1" applyAlignment="1">
      <alignment horizontal="center" vertical="center" wrapText="1"/>
      <protection/>
    </xf>
    <xf numFmtId="0" fontId="10" fillId="0" borderId="27" xfId="146" applyNumberFormat="1" applyFont="1" applyFill="1" applyBorder="1" applyAlignment="1">
      <alignment horizontal="center" vertical="center" wrapText="1"/>
      <protection/>
    </xf>
    <xf numFmtId="0" fontId="10" fillId="0" borderId="37" xfId="146" applyNumberFormat="1" applyFont="1" applyFill="1" applyBorder="1" applyAlignment="1">
      <alignment horizontal="center" vertical="center" wrapText="1"/>
      <protection/>
    </xf>
    <xf numFmtId="49" fontId="10" fillId="0" borderId="26" xfId="146" applyNumberFormat="1" applyFont="1" applyFill="1" applyBorder="1" applyAlignment="1">
      <alignment horizontal="center" vertical="center" wrapText="1"/>
      <protection/>
    </xf>
    <xf numFmtId="49" fontId="10" fillId="0" borderId="38" xfId="146" applyNumberFormat="1" applyFont="1" applyFill="1" applyBorder="1" applyAlignment="1">
      <alignment horizontal="center" vertical="center" wrapText="1"/>
      <protection/>
    </xf>
    <xf numFmtId="49" fontId="10" fillId="0" borderId="23" xfId="146" applyNumberFormat="1" applyFont="1" applyFill="1" applyBorder="1" applyAlignment="1">
      <alignment horizontal="center" vertical="center" wrapText="1"/>
      <protection/>
    </xf>
    <xf numFmtId="49" fontId="7" fillId="0" borderId="0" xfId="146" applyNumberFormat="1" applyFont="1" applyFill="1" applyAlignment="1">
      <alignment horizontal="left"/>
      <protection/>
    </xf>
    <xf numFmtId="49" fontId="22" fillId="0" borderId="0" xfId="146" applyNumberFormat="1" applyFont="1" applyFill="1" applyBorder="1" applyAlignment="1">
      <alignment horizontal="left"/>
      <protection/>
    </xf>
    <xf numFmtId="49" fontId="0" fillId="0" borderId="0" xfId="146" applyNumberFormat="1" applyFont="1" applyFill="1" applyAlignment="1">
      <alignment horizontal="justify" wrapText="1"/>
      <protection/>
    </xf>
    <xf numFmtId="49" fontId="7" fillId="0" borderId="0" xfId="146" applyNumberFormat="1" applyFont="1" applyFill="1" applyAlignment="1">
      <alignment horizontal="center" vertical="top" wrapText="1"/>
      <protection/>
    </xf>
    <xf numFmtId="49" fontId="35" fillId="0" borderId="0" xfId="146" applyNumberFormat="1" applyFont="1" applyBorder="1" applyAlignment="1">
      <alignment horizontal="center"/>
      <protection/>
    </xf>
    <xf numFmtId="49" fontId="29" fillId="0" borderId="0" xfId="146" applyNumberFormat="1" applyFont="1" applyBorder="1" applyAlignment="1">
      <alignment horizontal="center"/>
      <protection/>
    </xf>
    <xf numFmtId="49" fontId="11" fillId="0" borderId="35" xfId="146" applyNumberFormat="1" applyFont="1" applyFill="1" applyBorder="1" applyAlignment="1">
      <alignment horizontal="center" vertical="center" wrapText="1"/>
      <protection/>
    </xf>
    <xf numFmtId="49" fontId="11" fillId="0" borderId="36" xfId="146" applyNumberFormat="1" applyFont="1" applyFill="1" applyBorder="1" applyAlignment="1">
      <alignment horizontal="center" vertical="center" wrapText="1"/>
      <protection/>
    </xf>
    <xf numFmtId="49" fontId="11" fillId="0" borderId="24" xfId="146" applyNumberFormat="1" applyFont="1" applyFill="1" applyBorder="1" applyAlignment="1">
      <alignment horizontal="center" vertical="center" wrapText="1"/>
      <protection/>
    </xf>
    <xf numFmtId="49" fontId="11" fillId="0" borderId="39" xfId="146" applyNumberFormat="1" applyFont="1" applyFill="1" applyBorder="1" applyAlignment="1">
      <alignment horizontal="center" vertical="center" wrapText="1"/>
      <protection/>
    </xf>
    <xf numFmtId="49" fontId="11" fillId="0" borderId="27" xfId="146" applyNumberFormat="1" applyFont="1" applyFill="1" applyBorder="1" applyAlignment="1">
      <alignment horizontal="center" vertical="center" wrapText="1"/>
      <protection/>
    </xf>
    <xf numFmtId="49" fontId="11" fillId="0" borderId="37" xfId="146" applyNumberFormat="1" applyFont="1" applyFill="1" applyBorder="1" applyAlignment="1">
      <alignment horizontal="center" vertical="center" wrapText="1"/>
      <protection/>
    </xf>
    <xf numFmtId="49" fontId="17" fillId="0" borderId="0" xfId="146" applyNumberFormat="1" applyFont="1" applyBorder="1" applyAlignment="1">
      <alignment wrapText="1"/>
      <protection/>
    </xf>
    <xf numFmtId="49" fontId="17" fillId="0" borderId="0" xfId="146" applyNumberFormat="1" applyFont="1" applyBorder="1" applyAlignment="1">
      <alignment horizontal="center" wrapText="1"/>
      <protection/>
    </xf>
    <xf numFmtId="49" fontId="11" fillId="44" borderId="26" xfId="146" applyNumberFormat="1" applyFont="1" applyFill="1" applyBorder="1" applyAlignment="1">
      <alignment horizontal="center" vertical="center" wrapText="1"/>
      <protection/>
    </xf>
    <xf numFmtId="49" fontId="11" fillId="44" borderId="25" xfId="146" applyNumberFormat="1" applyFont="1" applyFill="1" applyBorder="1" applyAlignment="1">
      <alignment horizontal="center" vertical="center" wrapText="1"/>
      <protection/>
    </xf>
    <xf numFmtId="49" fontId="20" fillId="0" borderId="26" xfId="146" applyNumberFormat="1" applyFont="1" applyBorder="1" applyAlignment="1">
      <alignment horizontal="center" wrapText="1"/>
      <protection/>
    </xf>
    <xf numFmtId="49" fontId="20" fillId="0" borderId="25" xfId="146" applyNumberFormat="1" applyFont="1" applyBorder="1" applyAlignment="1">
      <alignment horizontal="center" wrapText="1"/>
      <protection/>
    </xf>
    <xf numFmtId="49" fontId="33" fillId="0" borderId="0" xfId="146" applyNumberFormat="1" applyFont="1" applyBorder="1" applyAlignment="1">
      <alignment horizontal="center" wrapText="1"/>
      <protection/>
    </xf>
    <xf numFmtId="49" fontId="33" fillId="0" borderId="0" xfId="146" applyNumberFormat="1" applyFont="1" applyAlignment="1">
      <alignment horizontal="center"/>
      <protection/>
    </xf>
    <xf numFmtId="49" fontId="0" fillId="0" borderId="0" xfId="146" applyNumberFormat="1" applyFont="1" applyAlignment="1">
      <alignment horizontal="left" wrapText="1"/>
      <protection/>
    </xf>
    <xf numFmtId="49" fontId="7" fillId="0" borderId="0" xfId="146" applyNumberFormat="1" applyFont="1" applyAlignment="1">
      <alignment horizontal="left" wrapText="1"/>
      <protection/>
    </xf>
    <xf numFmtId="49" fontId="0" fillId="0" borderId="0" xfId="146" applyNumberFormat="1" applyFont="1" applyAlignment="1">
      <alignment/>
      <protection/>
    </xf>
    <xf numFmtId="49" fontId="18" fillId="0" borderId="0" xfId="146" applyNumberFormat="1" applyFont="1" applyAlignment="1">
      <alignment horizontal="center" wrapText="1"/>
      <protection/>
    </xf>
    <xf numFmtId="49" fontId="22" fillId="0" borderId="22" xfId="146" applyNumberFormat="1" applyFont="1" applyBorder="1" applyAlignment="1">
      <alignment horizontal="left"/>
      <protection/>
    </xf>
    <xf numFmtId="49" fontId="22" fillId="0" borderId="0" xfId="146" applyNumberFormat="1" applyFont="1" applyAlignment="1">
      <alignment horizontal="center"/>
      <protection/>
    </xf>
    <xf numFmtId="49" fontId="60" fillId="3" borderId="26" xfId="146" applyNumberFormat="1" applyFont="1" applyFill="1" applyBorder="1" applyAlignment="1">
      <alignment horizontal="center" wrapText="1"/>
      <protection/>
    </xf>
    <xf numFmtId="49" fontId="60" fillId="3" borderId="25" xfId="146" applyNumberFormat="1" applyFont="1" applyFill="1" applyBorder="1" applyAlignment="1">
      <alignment horizontal="center" wrapText="1"/>
      <protection/>
    </xf>
    <xf numFmtId="49" fontId="59" fillId="3" borderId="26" xfId="146" applyNumberFormat="1" applyFont="1" applyFill="1" applyBorder="1" applyAlignment="1">
      <alignment horizontal="center" wrapText="1"/>
      <protection/>
    </xf>
    <xf numFmtId="49" fontId="59" fillId="3" borderId="25" xfId="146" applyNumberFormat="1" applyFont="1" applyFill="1" applyBorder="1" applyAlignment="1">
      <alignment horizontal="center" wrapText="1"/>
      <protection/>
    </xf>
    <xf numFmtId="49" fontId="7" fillId="0" borderId="20" xfId="146" applyNumberFormat="1" applyFont="1" applyBorder="1" applyAlignment="1">
      <alignment horizontal="center"/>
      <protection/>
    </xf>
    <xf numFmtId="49" fontId="22" fillId="0" borderId="0" xfId="146" applyNumberFormat="1" applyFont="1" applyBorder="1" applyAlignment="1">
      <alignment horizontal="left"/>
      <protection/>
    </xf>
    <xf numFmtId="49" fontId="7" fillId="0" borderId="20" xfId="146" applyNumberFormat="1" applyFont="1" applyFill="1" applyBorder="1" applyAlignment="1">
      <alignment horizontal="center" vertical="center" wrapText="1"/>
      <protection/>
    </xf>
    <xf numFmtId="49" fontId="24" fillId="0" borderId="20" xfId="146" applyNumberFormat="1" applyFont="1" applyFill="1" applyBorder="1" applyAlignment="1">
      <alignment horizontal="center" vertical="center" wrapText="1"/>
      <protection/>
    </xf>
    <xf numFmtId="49" fontId="80" fillId="4" borderId="21" xfId="149" applyNumberFormat="1" applyFont="1" applyFill="1" applyBorder="1" applyAlignment="1">
      <alignment horizontal="center" vertical="center" wrapText="1"/>
      <protection/>
    </xf>
    <xf numFmtId="49" fontId="80" fillId="4" borderId="38" xfId="149" applyNumberFormat="1" applyFont="1" applyFill="1" applyBorder="1" applyAlignment="1">
      <alignment horizontal="center" vertical="center" wrapText="1"/>
      <protection/>
    </xf>
    <xf numFmtId="49" fontId="80" fillId="4" borderId="23" xfId="149" applyNumberFormat="1" applyFont="1" applyFill="1" applyBorder="1" applyAlignment="1">
      <alignment horizontal="center" vertical="center" wrapText="1"/>
      <protection/>
    </xf>
    <xf numFmtId="49" fontId="0" fillId="0" borderId="0" xfId="149" applyNumberFormat="1" applyFont="1" applyAlignment="1">
      <alignment horizontal="left"/>
      <protection/>
    </xf>
    <xf numFmtId="49" fontId="88" fillId="0" borderId="26" xfId="149" applyNumberFormat="1" applyFont="1" applyBorder="1" applyAlignment="1">
      <alignment horizontal="center" vertical="center" wrapText="1"/>
      <protection/>
    </xf>
    <xf numFmtId="49" fontId="88" fillId="0" borderId="25" xfId="149" applyNumberFormat="1" applyFont="1" applyBorder="1" applyAlignment="1">
      <alignment horizontal="center" vertical="center" wrapText="1"/>
      <protection/>
    </xf>
    <xf numFmtId="49" fontId="35" fillId="0" borderId="0" xfId="149" applyNumberFormat="1" applyFont="1" applyBorder="1" applyAlignment="1">
      <alignment horizontal="center" wrapText="1"/>
      <protection/>
    </xf>
    <xf numFmtId="49" fontId="10" fillId="0" borderId="40" xfId="149" applyNumberFormat="1" applyFont="1" applyFill="1" applyBorder="1" applyAlignment="1">
      <alignment horizontal="center" vertical="center"/>
      <protection/>
    </xf>
    <xf numFmtId="49" fontId="10" fillId="0" borderId="20" xfId="149" applyNumberFormat="1" applyFont="1" applyFill="1" applyBorder="1" applyAlignment="1">
      <alignment horizontal="center" vertical="center" wrapText="1"/>
      <protection/>
    </xf>
    <xf numFmtId="49" fontId="10" fillId="0" borderId="21" xfId="149" applyNumberFormat="1" applyFont="1" applyFill="1" applyBorder="1" applyAlignment="1">
      <alignment horizontal="center" vertical="center" wrapText="1"/>
      <protection/>
    </xf>
    <xf numFmtId="49" fontId="10" fillId="0" borderId="38" xfId="149" applyNumberFormat="1" applyFont="1" applyFill="1" applyBorder="1" applyAlignment="1">
      <alignment horizontal="center" vertical="center" wrapText="1"/>
      <protection/>
    </xf>
    <xf numFmtId="49" fontId="10" fillId="0" borderId="23" xfId="149" applyNumberFormat="1" applyFont="1" applyFill="1" applyBorder="1" applyAlignment="1">
      <alignment horizontal="center" vertical="center" wrapText="1"/>
      <protection/>
    </xf>
    <xf numFmtId="49" fontId="17" fillId="0" borderId="0" xfId="149" applyNumberFormat="1" applyFont="1" applyAlignment="1">
      <alignment horizontal="center"/>
      <protection/>
    </xf>
    <xf numFmtId="49" fontId="35" fillId="0" borderId="0" xfId="149" applyNumberFormat="1" applyFont="1" applyBorder="1" applyAlignment="1">
      <alignment horizontal="center"/>
      <protection/>
    </xf>
    <xf numFmtId="49" fontId="90" fillId="3" borderId="26" xfId="149" applyNumberFormat="1" applyFont="1" applyFill="1" applyBorder="1" applyAlignment="1">
      <alignment horizontal="center" vertical="center" wrapText="1"/>
      <protection/>
    </xf>
    <xf numFmtId="49" fontId="90" fillId="3" borderId="25"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0" fontId="29" fillId="47" borderId="0" xfId="149" applyFont="1" applyFill="1" applyBorder="1" applyAlignment="1">
      <alignment horizontal="center"/>
      <protection/>
    </xf>
    <xf numFmtId="49" fontId="35" fillId="0" borderId="0" xfId="149" applyNumberFormat="1" applyFont="1" applyAlignment="1">
      <alignment horizontal="center"/>
      <protection/>
    </xf>
    <xf numFmtId="49" fontId="29" fillId="0" borderId="0" xfId="149" applyNumberFormat="1" applyFont="1" applyBorder="1" applyAlignment="1">
      <alignment horizontal="center" wrapText="1"/>
      <protection/>
    </xf>
    <xf numFmtId="49" fontId="10" fillId="0" borderId="26" xfId="149" applyNumberFormat="1" applyFont="1" applyBorder="1" applyAlignment="1">
      <alignment horizontal="center" vertical="center" wrapText="1"/>
      <protection/>
    </xf>
    <xf numFmtId="49" fontId="10" fillId="0" borderId="25" xfId="149" applyNumberFormat="1" applyFont="1" applyBorder="1" applyAlignment="1">
      <alignment horizontal="center" vertical="center" wrapText="1"/>
      <protection/>
    </xf>
    <xf numFmtId="49" fontId="29" fillId="0" borderId="0" xfId="149" applyNumberFormat="1" applyFont="1" applyBorder="1" applyAlignment="1">
      <alignment horizontal="center"/>
      <protection/>
    </xf>
    <xf numFmtId="49" fontId="7" fillId="0" borderId="0" xfId="149" applyNumberFormat="1" applyFont="1" applyBorder="1" applyAlignment="1">
      <alignment horizontal="left"/>
      <protection/>
    </xf>
    <xf numFmtId="49" fontId="10" fillId="0" borderId="35" xfId="149" applyNumberFormat="1" applyFont="1" applyFill="1" applyBorder="1" applyAlignment="1">
      <alignment horizontal="center" vertical="center"/>
      <protection/>
    </xf>
    <xf numFmtId="49" fontId="10" fillId="0" borderId="36" xfId="149" applyNumberFormat="1" applyFont="1" applyFill="1" applyBorder="1" applyAlignment="1">
      <alignment horizontal="center" vertical="center"/>
      <protection/>
    </xf>
    <xf numFmtId="49" fontId="10" fillId="0" borderId="24" xfId="149" applyNumberFormat="1" applyFont="1" applyFill="1" applyBorder="1" applyAlignment="1">
      <alignment horizontal="center" vertical="center"/>
      <protection/>
    </xf>
    <xf numFmtId="49" fontId="10" fillId="0" borderId="39"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protection/>
    </xf>
    <xf numFmtId="49" fontId="10" fillId="0" borderId="37" xfId="149" applyNumberFormat="1" applyFont="1" applyFill="1" applyBorder="1" applyAlignment="1">
      <alignment horizontal="center" vertical="center"/>
      <protection/>
    </xf>
    <xf numFmtId="49" fontId="18" fillId="0" borderId="0" xfId="149" applyNumberFormat="1" applyFont="1" applyFill="1" applyAlignment="1">
      <alignment horizontal="center" wrapText="1"/>
      <protection/>
    </xf>
    <xf numFmtId="49" fontId="18" fillId="0" borderId="0" xfId="149" applyNumberFormat="1" applyFont="1" applyAlignment="1">
      <alignment horizontal="center"/>
      <protection/>
    </xf>
    <xf numFmtId="49" fontId="8" fillId="0" borderId="0" xfId="149" applyNumberFormat="1" applyFont="1" applyAlignment="1">
      <alignment horizontal="left"/>
      <protection/>
    </xf>
    <xf numFmtId="49" fontId="10" fillId="0" borderId="26" xfId="149" applyNumberFormat="1" applyFont="1" applyFill="1" applyBorder="1" applyAlignment="1">
      <alignment horizontal="center" vertical="center"/>
      <protection/>
    </xf>
    <xf numFmtId="49" fontId="7" fillId="0" borderId="0" xfId="149" applyNumberFormat="1" applyFont="1" applyFill="1" applyAlignment="1">
      <alignment horizontal="left"/>
      <protection/>
    </xf>
    <xf numFmtId="49" fontId="37" fillId="0" borderId="0" xfId="149" applyNumberFormat="1" applyFont="1" applyAlignment="1">
      <alignment horizontal="center"/>
      <protection/>
    </xf>
    <xf numFmtId="49" fontId="22" fillId="0" borderId="0" xfId="149" applyNumberFormat="1" applyFont="1" applyBorder="1" applyAlignment="1">
      <alignment horizontal="left"/>
      <protection/>
    </xf>
    <xf numFmtId="49" fontId="10" fillId="0" borderId="26" xfId="149" applyNumberFormat="1" applyFont="1" applyFill="1" applyBorder="1" applyAlignment="1">
      <alignment horizontal="center" vertical="center" wrapText="1"/>
      <protection/>
    </xf>
    <xf numFmtId="49" fontId="89" fillId="3" borderId="26" xfId="149" applyNumberFormat="1" applyFont="1" applyFill="1" applyBorder="1" applyAlignment="1">
      <alignment horizontal="center" vertical="center" wrapText="1"/>
      <protection/>
    </xf>
    <xf numFmtId="49" fontId="89" fillId="3" borderId="25" xfId="149" applyNumberFormat="1" applyFont="1" applyFill="1" applyBorder="1" applyAlignment="1">
      <alignment horizontal="center" vertical="center" wrapText="1"/>
      <protection/>
    </xf>
    <xf numFmtId="49" fontId="10" fillId="0" borderId="25" xfId="149" applyNumberFormat="1" applyFont="1" applyFill="1" applyBorder="1" applyAlignment="1">
      <alignment horizontal="center" vertical="center" wrapText="1"/>
      <protection/>
    </xf>
    <xf numFmtId="0" fontId="72" fillId="3" borderId="26" xfId="149" applyFont="1" applyFill="1" applyBorder="1" applyAlignment="1">
      <alignment horizontal="center" vertical="center" wrapText="1"/>
      <protection/>
    </xf>
    <xf numFmtId="0" fontId="72" fillId="3" borderId="25" xfId="149" applyFont="1" applyFill="1" applyBorder="1" applyAlignment="1">
      <alignment horizontal="center" vertical="center" wrapText="1"/>
      <protection/>
    </xf>
    <xf numFmtId="0" fontId="92" fillId="0" borderId="0" xfId="149" applyFont="1" applyAlignment="1">
      <alignment horizontal="center"/>
      <protection/>
    </xf>
    <xf numFmtId="0" fontId="10" fillId="0" borderId="26" xfId="149" applyFont="1" applyBorder="1" applyAlignment="1">
      <alignment horizontal="center" vertical="center" wrapText="1"/>
      <protection/>
    </xf>
    <xf numFmtId="0" fontId="10" fillId="0" borderId="25" xfId="149" applyFont="1" applyBorder="1" applyAlignment="1">
      <alignment horizontal="center" vertical="center" wrapText="1"/>
      <protection/>
    </xf>
    <xf numFmtId="0" fontId="10" fillId="0" borderId="20" xfId="149" applyFont="1" applyBorder="1" applyAlignment="1">
      <alignment horizontal="center" vertical="center" wrapText="1"/>
      <protection/>
    </xf>
    <xf numFmtId="0" fontId="10" fillId="0" borderId="21" xfId="149" applyFont="1" applyBorder="1" applyAlignment="1">
      <alignment horizontal="center" vertical="center" wrapText="1"/>
      <protection/>
    </xf>
    <xf numFmtId="0" fontId="10" fillId="0" borderId="38" xfId="149" applyFont="1" applyBorder="1" applyAlignment="1">
      <alignment horizontal="center" vertical="center" wrapText="1"/>
      <protection/>
    </xf>
    <xf numFmtId="0" fontId="10" fillId="0" borderId="23" xfId="149" applyFont="1" applyBorder="1" applyAlignment="1">
      <alignment horizontal="center" vertical="center" wrapText="1"/>
      <protection/>
    </xf>
    <xf numFmtId="0" fontId="25" fillId="0" borderId="26" xfId="149" applyFont="1" applyBorder="1" applyAlignment="1">
      <alignment horizontal="center" vertical="center" wrapText="1"/>
      <protection/>
    </xf>
    <xf numFmtId="0" fontId="25" fillId="0" borderId="25" xfId="149" applyFont="1" applyBorder="1" applyAlignment="1">
      <alignment horizontal="center" vertical="center" wrapText="1"/>
      <protection/>
    </xf>
    <xf numFmtId="49" fontId="10" fillId="0" borderId="19" xfId="149" applyNumberFormat="1" applyFont="1" applyFill="1" applyBorder="1" applyAlignment="1">
      <alignment horizontal="center" vertical="center"/>
      <protection/>
    </xf>
    <xf numFmtId="49" fontId="10" fillId="0" borderId="0" xfId="149" applyNumberFormat="1" applyFont="1" applyFill="1" applyBorder="1" applyAlignment="1">
      <alignment horizontal="center" vertical="center"/>
      <protection/>
    </xf>
    <xf numFmtId="49" fontId="10" fillId="0" borderId="22" xfId="149" applyNumberFormat="1" applyFont="1" applyFill="1" applyBorder="1" applyAlignment="1">
      <alignment horizontal="center" vertical="center"/>
      <protection/>
    </xf>
    <xf numFmtId="0" fontId="17" fillId="0" borderId="22" xfId="149" applyFont="1" applyBorder="1" applyAlignment="1">
      <alignment horizontal="left"/>
      <protection/>
    </xf>
    <xf numFmtId="0" fontId="10" fillId="0" borderId="26" xfId="149" applyFont="1" applyBorder="1" applyAlignment="1">
      <alignment horizontal="center" vertical="center"/>
      <protection/>
    </xf>
    <xf numFmtId="0" fontId="10" fillId="0" borderId="40" xfId="149" applyFont="1" applyBorder="1" applyAlignment="1">
      <alignment horizontal="center" vertical="center"/>
      <protection/>
    </xf>
    <xf numFmtId="0" fontId="10" fillId="0" borderId="25" xfId="149" applyFont="1" applyBorder="1" applyAlignment="1">
      <alignment horizontal="center" vertical="center"/>
      <protection/>
    </xf>
    <xf numFmtId="0" fontId="35" fillId="0" borderId="0" xfId="149" applyNumberFormat="1" applyFont="1" applyBorder="1" applyAlignment="1">
      <alignment horizontal="center"/>
      <protection/>
    </xf>
    <xf numFmtId="0" fontId="35" fillId="0" borderId="0" xfId="149" applyFont="1" applyBorder="1" applyAlignment="1">
      <alignment horizontal="center" wrapText="1"/>
      <protection/>
    </xf>
    <xf numFmtId="0" fontId="29" fillId="0" borderId="0" xfId="149" applyFont="1" applyBorder="1" applyAlignment="1">
      <alignment horizontal="center" wrapText="1"/>
      <protection/>
    </xf>
    <xf numFmtId="0" fontId="71" fillId="3" borderId="26" xfId="149" applyFont="1" applyFill="1" applyBorder="1" applyAlignment="1">
      <alignment horizontal="center" vertical="center" wrapText="1"/>
      <protection/>
    </xf>
    <xf numFmtId="0" fontId="71" fillId="3" borderId="25" xfId="149" applyFont="1" applyFill="1" applyBorder="1" applyAlignment="1">
      <alignment horizontal="center" vertical="center" wrapText="1"/>
      <protection/>
    </xf>
    <xf numFmtId="0" fontId="29" fillId="0" borderId="0" xfId="149" applyNumberFormat="1" applyFont="1" applyBorder="1" applyAlignment="1">
      <alignment horizontal="center"/>
      <protection/>
    </xf>
    <xf numFmtId="0" fontId="7" fillId="0" borderId="0" xfId="149" applyNumberFormat="1" applyFont="1" applyAlignment="1">
      <alignment horizontal="left"/>
      <protection/>
    </xf>
    <xf numFmtId="0" fontId="0" fillId="0" borderId="0" xfId="149" applyFont="1" applyAlignment="1">
      <alignment horizontal="left"/>
      <protection/>
    </xf>
    <xf numFmtId="0" fontId="0" fillId="0" borderId="0" xfId="149" applyFont="1" applyBorder="1" applyAlignment="1">
      <alignment/>
      <protection/>
    </xf>
    <xf numFmtId="0" fontId="18" fillId="0" borderId="0" xfId="149" applyFont="1" applyAlignment="1">
      <alignment horizontal="center" wrapText="1"/>
      <protection/>
    </xf>
    <xf numFmtId="0" fontId="17" fillId="0" borderId="0" xfId="149" applyFont="1" applyBorder="1" applyAlignment="1">
      <alignment horizontal="center"/>
      <protection/>
    </xf>
    <xf numFmtId="3" fontId="0" fillId="47" borderId="0" xfId="149" applyNumberFormat="1" applyFont="1" applyFill="1" applyBorder="1" applyAlignment="1">
      <alignment horizontal="left"/>
      <protection/>
    </xf>
    <xf numFmtId="0" fontId="7" fillId="0" borderId="0" xfId="149" applyFont="1" applyBorder="1" applyAlignment="1">
      <alignment horizontal="left"/>
      <protection/>
    </xf>
    <xf numFmtId="0" fontId="0" fillId="0" borderId="0" xfId="149" applyFont="1" applyBorder="1" applyAlignment="1">
      <alignment horizontal="left"/>
      <protection/>
    </xf>
    <xf numFmtId="0" fontId="16" fillId="0" borderId="20" xfId="149" applyFont="1" applyBorder="1" applyAlignment="1">
      <alignment horizontal="center" vertical="center" wrapText="1"/>
      <protection/>
    </xf>
    <xf numFmtId="0" fontId="18" fillId="0" borderId="0" xfId="149" applyFont="1" applyAlignment="1">
      <alignment horizontal="center"/>
      <protection/>
    </xf>
    <xf numFmtId="0" fontId="10" fillId="0" borderId="20" xfId="149" applyFont="1" applyFill="1" applyBorder="1" applyAlignment="1">
      <alignment horizontal="center" vertical="center" wrapText="1"/>
      <protection/>
    </xf>
    <xf numFmtId="0" fontId="37" fillId="0" borderId="0" xfId="149" applyFont="1" applyAlignment="1">
      <alignment horizontal="center"/>
      <protection/>
    </xf>
    <xf numFmtId="0" fontId="10" fillId="0" borderId="35" xfId="149" applyFont="1" applyBorder="1" applyAlignment="1">
      <alignment horizontal="center" vertical="center" wrapText="1"/>
      <protection/>
    </xf>
    <xf numFmtId="0" fontId="10" fillId="0" borderId="19" xfId="149" applyFont="1" applyBorder="1" applyAlignment="1">
      <alignment horizontal="center" vertical="center" wrapText="1"/>
      <protection/>
    </xf>
    <xf numFmtId="0" fontId="10" fillId="0" borderId="36" xfId="149" applyFont="1" applyBorder="1" applyAlignment="1">
      <alignment horizontal="center" vertical="center" wrapText="1"/>
      <protection/>
    </xf>
    <xf numFmtId="0" fontId="10" fillId="0" borderId="24" xfId="149" applyFont="1" applyBorder="1" applyAlignment="1">
      <alignment horizontal="center" vertical="center" wrapText="1"/>
      <protection/>
    </xf>
    <xf numFmtId="0" fontId="10" fillId="0" borderId="0" xfId="149" applyFont="1" applyBorder="1" applyAlignment="1">
      <alignment horizontal="center" vertical="center" wrapText="1"/>
      <protection/>
    </xf>
    <xf numFmtId="0" fontId="10" fillId="0" borderId="39" xfId="149" applyFont="1" applyBorder="1" applyAlignment="1">
      <alignment horizontal="center" vertical="center" wrapText="1"/>
      <protection/>
    </xf>
    <xf numFmtId="0" fontId="10" fillId="0" borderId="20" xfId="149" applyFont="1" applyBorder="1" applyAlignment="1">
      <alignment horizontal="center" vertical="center"/>
      <protection/>
    </xf>
    <xf numFmtId="49" fontId="23" fillId="0" borderId="22" xfId="149" applyNumberFormat="1" applyFont="1" applyBorder="1" applyAlignment="1">
      <alignment horizontal="center"/>
      <protection/>
    </xf>
    <xf numFmtId="49" fontId="78" fillId="0" borderId="20" xfId="149" applyNumberFormat="1" applyFont="1" applyBorder="1" applyAlignment="1">
      <alignment horizontal="center" vertical="center" wrapText="1"/>
      <protection/>
    </xf>
    <xf numFmtId="49" fontId="16" fillId="0" borderId="20" xfId="149" applyNumberFormat="1" applyFont="1" applyBorder="1" applyAlignment="1">
      <alignment horizontal="center" vertical="center" wrapText="1"/>
      <protection/>
    </xf>
    <xf numFmtId="49" fontId="7" fillId="0" borderId="0" xfId="149" applyNumberFormat="1" applyFont="1" applyAlignment="1">
      <alignment horizontal="left"/>
      <protection/>
    </xf>
    <xf numFmtId="49" fontId="9" fillId="0" borderId="0" xfId="149" applyNumberFormat="1" applyFont="1" applyBorder="1" applyAlignment="1">
      <alignment horizontal="left" wrapText="1"/>
      <protection/>
    </xf>
    <xf numFmtId="49" fontId="9" fillId="0" borderId="0" xfId="149" applyNumberFormat="1" applyFont="1" applyBorder="1" applyAlignment="1">
      <alignment horizontal="left"/>
      <protection/>
    </xf>
    <xf numFmtId="49" fontId="18" fillId="0" borderId="0" xfId="149" applyNumberFormat="1" applyFont="1" applyAlignment="1">
      <alignment horizontal="center" wrapText="1"/>
      <protection/>
    </xf>
    <xf numFmtId="49" fontId="0" fillId="47" borderId="0" xfId="149" applyNumberFormat="1" applyFont="1" applyFill="1" applyBorder="1" applyAlignment="1">
      <alignment horizontal="left" vertical="top" wrapText="1"/>
      <protection/>
    </xf>
    <xf numFmtId="49" fontId="7" fillId="47" borderId="0" xfId="149" applyNumberFormat="1" applyFont="1" applyFill="1" applyBorder="1" applyAlignment="1">
      <alignment horizontal="left" vertical="top" wrapText="1"/>
      <protection/>
    </xf>
    <xf numFmtId="49" fontId="0" fillId="0" borderId="0" xfId="149" applyNumberFormat="1" applyFont="1" applyAlignment="1">
      <alignment horizontal="justify" vertical="top"/>
      <protection/>
    </xf>
    <xf numFmtId="49" fontId="0" fillId="0" borderId="0" xfId="149" applyNumberFormat="1" applyFont="1" applyBorder="1" applyAlignment="1">
      <alignment horizontal="justify" vertical="top" wrapText="1"/>
      <protection/>
    </xf>
    <xf numFmtId="49" fontId="0" fillId="0" borderId="0" xfId="149" applyNumberFormat="1" applyFont="1" applyBorder="1" applyAlignment="1">
      <alignment horizontal="justify" vertical="top"/>
      <protection/>
    </xf>
    <xf numFmtId="49" fontId="22" fillId="0" borderId="0" xfId="149" applyNumberFormat="1" applyFont="1" applyAlignment="1">
      <alignment horizontal="center" wrapText="1"/>
      <protection/>
    </xf>
    <xf numFmtId="49" fontId="83" fillId="0" borderId="0" xfId="149" applyNumberFormat="1" applyFont="1" applyAlignment="1">
      <alignment horizontal="center"/>
      <protection/>
    </xf>
    <xf numFmtId="49" fontId="10" fillId="0" borderId="20" xfId="149" applyNumberFormat="1" applyFont="1" applyFill="1" applyBorder="1" applyAlignment="1">
      <alignment horizontal="center" vertical="center"/>
      <protection/>
    </xf>
    <xf numFmtId="49" fontId="81" fillId="3" borderId="26" xfId="149" applyNumberFormat="1" applyFont="1" applyFill="1" applyBorder="1" applyAlignment="1">
      <alignment horizontal="center" vertical="center" wrapText="1"/>
      <protection/>
    </xf>
    <xf numFmtId="49" fontId="81" fillId="3" borderId="25" xfId="149" applyNumberFormat="1" applyFont="1" applyFill="1" applyBorder="1" applyAlignment="1">
      <alignment horizontal="center" vertical="center" wrapText="1"/>
      <protection/>
    </xf>
    <xf numFmtId="49" fontId="79" fillId="3" borderId="26" xfId="149" applyNumberFormat="1" applyFont="1" applyFill="1" applyBorder="1" applyAlignment="1">
      <alignment horizontal="center" vertical="center" wrapText="1"/>
      <protection/>
    </xf>
    <xf numFmtId="49" fontId="79" fillId="3" borderId="25" xfId="149" applyNumberFormat="1" applyFont="1" applyFill="1" applyBorder="1" applyAlignment="1">
      <alignment horizontal="center" vertical="center" wrapText="1"/>
      <protection/>
    </xf>
    <xf numFmtId="49" fontId="10" fillId="0" borderId="21" xfId="149" applyNumberFormat="1" applyFont="1" applyBorder="1" applyAlignment="1">
      <alignment horizontal="center" vertical="center" wrapText="1"/>
      <protection/>
    </xf>
    <xf numFmtId="49" fontId="10" fillId="0" borderId="38" xfId="149" applyNumberFormat="1" applyFont="1" applyBorder="1" applyAlignment="1">
      <alignment horizontal="center" vertical="center" wrapText="1"/>
      <protection/>
    </xf>
    <xf numFmtId="49" fontId="10" fillId="0" borderId="23" xfId="149" applyNumberFormat="1" applyFont="1" applyBorder="1" applyAlignment="1">
      <alignment horizontal="center" vertical="center" wrapText="1"/>
      <protection/>
    </xf>
    <xf numFmtId="49" fontId="35" fillId="0" borderId="0" xfId="149" applyNumberFormat="1" applyFont="1" applyBorder="1" applyAlignment="1">
      <alignment horizontal="left" wrapText="1"/>
      <protection/>
    </xf>
    <xf numFmtId="49" fontId="22" fillId="0" borderId="22" xfId="149" applyNumberFormat="1" applyFont="1" applyBorder="1" applyAlignment="1">
      <alignment horizontal="left"/>
      <protection/>
    </xf>
    <xf numFmtId="49" fontId="10" fillId="0" borderId="40" xfId="149" applyNumberFormat="1" applyFont="1" applyBorder="1" applyAlignment="1">
      <alignment horizontal="center" vertical="center" wrapText="1"/>
      <protection/>
    </xf>
    <xf numFmtId="49" fontId="23" fillId="0" borderId="0" xfId="149" applyNumberFormat="1" applyFont="1" applyAlignment="1">
      <alignment horizontal="center"/>
      <protection/>
    </xf>
    <xf numFmtId="49" fontId="11" fillId="0" borderId="0" xfId="149" applyNumberFormat="1" applyFont="1" applyAlignment="1">
      <alignment horizontal="left"/>
      <protection/>
    </xf>
    <xf numFmtId="49" fontId="17" fillId="0" borderId="0" xfId="149" applyNumberFormat="1" applyFont="1" applyBorder="1" applyAlignment="1">
      <alignment horizontal="left"/>
      <protection/>
    </xf>
    <xf numFmtId="49" fontId="11" fillId="0" borderId="26" xfId="149" applyNumberFormat="1" applyFont="1" applyBorder="1" applyAlignment="1">
      <alignment horizontal="center" vertical="center" wrapText="1"/>
      <protection/>
    </xf>
    <xf numFmtId="49" fontId="11" fillId="0" borderId="25" xfId="149" applyNumberFormat="1" applyFont="1" applyBorder="1" applyAlignment="1">
      <alignment horizontal="center" vertical="center" wrapText="1"/>
      <protection/>
    </xf>
    <xf numFmtId="49" fontId="8" fillId="0" borderId="0" xfId="149" applyNumberFormat="1" applyFont="1" applyAlignment="1">
      <alignment/>
      <protection/>
    </xf>
    <xf numFmtId="49" fontId="0" fillId="0" borderId="0" xfId="149" applyNumberFormat="1" applyFont="1" applyBorder="1" applyAlignment="1">
      <alignment horizontal="left"/>
      <protection/>
    </xf>
    <xf numFmtId="49" fontId="23" fillId="0" borderId="26" xfId="149" applyNumberFormat="1" applyFont="1" applyBorder="1" applyAlignment="1">
      <alignment horizontal="center" vertical="center" wrapText="1"/>
      <protection/>
    </xf>
    <xf numFmtId="49" fontId="23" fillId="0" borderId="25" xfId="149" applyNumberFormat="1" applyFont="1" applyBorder="1" applyAlignment="1">
      <alignment horizontal="center" vertical="center" wrapText="1"/>
      <protection/>
    </xf>
    <xf numFmtId="49" fontId="94" fillId="3" borderId="26" xfId="149" applyNumberFormat="1" applyFont="1" applyFill="1" applyBorder="1" applyAlignment="1">
      <alignment horizontal="center" vertical="center" wrapText="1"/>
      <protection/>
    </xf>
    <xf numFmtId="49" fontId="94" fillId="3" borderId="25"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wrapText="1"/>
      <protection/>
    </xf>
    <xf numFmtId="49" fontId="93" fillId="3" borderId="25" xfId="149" applyNumberFormat="1" applyFont="1" applyFill="1" applyBorder="1" applyAlignment="1">
      <alignment horizontal="center" vertical="center" wrapText="1"/>
      <protection/>
    </xf>
    <xf numFmtId="49" fontId="10" fillId="0" borderId="40" xfId="149" applyNumberFormat="1" applyFont="1" applyFill="1" applyBorder="1" applyAlignment="1">
      <alignment horizontal="center" vertical="center" wrapText="1"/>
      <protection/>
    </xf>
    <xf numFmtId="49" fontId="94" fillId="3" borderId="26" xfId="149" applyNumberFormat="1" applyFont="1" applyFill="1" applyBorder="1" applyAlignment="1">
      <alignment horizontal="center" vertical="center"/>
      <protection/>
    </xf>
    <xf numFmtId="49" fontId="94" fillId="3" borderId="25" xfId="149" applyNumberFormat="1" applyFont="1" applyFill="1" applyBorder="1" applyAlignment="1">
      <alignment horizontal="center" vertical="center"/>
      <protection/>
    </xf>
    <xf numFmtId="49" fontId="17" fillId="0" borderId="22"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wrapText="1"/>
      <protection/>
    </xf>
    <xf numFmtId="49" fontId="10" fillId="0" borderId="37" xfId="149" applyNumberFormat="1" applyFont="1" applyFill="1" applyBorder="1" applyAlignment="1">
      <alignment horizontal="center" vertical="center" wrapText="1"/>
      <protection/>
    </xf>
    <xf numFmtId="0" fontId="86" fillId="0" borderId="40" xfId="149" applyFont="1" applyFill="1" applyBorder="1" applyAlignment="1">
      <alignment horizontal="center" vertical="center" wrapText="1"/>
      <protection/>
    </xf>
    <xf numFmtId="0" fontId="86" fillId="0" borderId="25" xfId="149" applyFont="1" applyFill="1" applyBorder="1" applyAlignment="1">
      <alignment horizontal="center" vertical="center" wrapText="1"/>
      <protection/>
    </xf>
    <xf numFmtId="49" fontId="0" fillId="0" borderId="0" xfId="149" applyNumberFormat="1" applyFont="1" applyFill="1" applyAlignment="1">
      <alignment horizontal="left"/>
      <protection/>
    </xf>
    <xf numFmtId="49" fontId="22" fillId="0" borderId="0" xfId="149" applyNumberFormat="1" applyFont="1" applyFill="1" applyBorder="1" applyAlignment="1">
      <alignment horizontal="left"/>
      <protection/>
    </xf>
    <xf numFmtId="49" fontId="10" fillId="47" borderId="26" xfId="149" applyNumberFormat="1" applyFont="1" applyFill="1" applyBorder="1" applyAlignment="1">
      <alignment horizontal="center" vertical="center"/>
      <protection/>
    </xf>
    <xf numFmtId="49" fontId="10" fillId="47" borderId="25" xfId="149" applyNumberFormat="1" applyFont="1" applyFill="1" applyBorder="1" applyAlignment="1">
      <alignment horizontal="center" vertical="center"/>
      <protection/>
    </xf>
    <xf numFmtId="49" fontId="10" fillId="0" borderId="35" xfId="149" applyNumberFormat="1" applyFont="1" applyFill="1" applyBorder="1" applyAlignment="1">
      <alignment horizontal="center" vertical="center" wrapText="1"/>
      <protection/>
    </xf>
    <xf numFmtId="49" fontId="10" fillId="0" borderId="36" xfId="149" applyNumberFormat="1" applyFont="1" applyFill="1" applyBorder="1" applyAlignment="1">
      <alignment horizontal="center" vertical="center" wrapText="1"/>
      <protection/>
    </xf>
    <xf numFmtId="49" fontId="10" fillId="0" borderId="24" xfId="149" applyNumberFormat="1" applyFont="1" applyFill="1" applyBorder="1" applyAlignment="1">
      <alignment horizontal="center" vertical="center" wrapText="1"/>
      <protection/>
    </xf>
    <xf numFmtId="49" fontId="10" fillId="0" borderId="39"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49" fontId="23" fillId="0" borderId="26" xfId="149" applyNumberFormat="1" applyFont="1" applyFill="1" applyBorder="1" applyAlignment="1">
      <alignment horizontal="center" vertical="center"/>
      <protection/>
    </xf>
    <xf numFmtId="49" fontId="23" fillId="0" borderId="25" xfId="149" applyNumberFormat="1" applyFont="1" applyFill="1" applyBorder="1" applyAlignment="1">
      <alignment horizontal="center" vertical="center"/>
      <protection/>
    </xf>
    <xf numFmtId="49" fontId="93" fillId="3" borderId="26" xfId="149" applyNumberFormat="1" applyFont="1" applyFill="1" applyBorder="1" applyAlignment="1">
      <alignment horizontal="center" vertical="center"/>
      <protection/>
    </xf>
    <xf numFmtId="49" fontId="93" fillId="3" borderId="25" xfId="149" applyNumberFormat="1" applyFont="1" applyFill="1" applyBorder="1" applyAlignment="1">
      <alignment horizontal="center" vertical="center"/>
      <protection/>
    </xf>
    <xf numFmtId="0" fontId="29" fillId="0" borderId="0" xfId="149" applyFont="1" applyAlignment="1">
      <alignment horizontal="center"/>
      <protection/>
    </xf>
    <xf numFmtId="0" fontId="11" fillId="0" borderId="20" xfId="149" applyFont="1" applyFill="1" applyBorder="1" applyAlignment="1">
      <alignment horizontal="center" vertical="center" wrapText="1"/>
      <protection/>
    </xf>
    <xf numFmtId="0" fontId="33" fillId="47" borderId="0" xfId="149" applyFont="1" applyFill="1" applyBorder="1" applyAlignment="1">
      <alignment horizontal="center"/>
      <protection/>
    </xf>
    <xf numFmtId="49" fontId="11" fillId="0" borderId="35" xfId="149" applyNumberFormat="1" applyFont="1" applyFill="1" applyBorder="1" applyAlignment="1">
      <alignment horizontal="center" vertical="center"/>
      <protection/>
    </xf>
    <xf numFmtId="49" fontId="11" fillId="0" borderId="36" xfId="149" applyNumberFormat="1" applyFont="1" applyFill="1" applyBorder="1" applyAlignment="1">
      <alignment horizontal="center" vertical="center"/>
      <protection/>
    </xf>
    <xf numFmtId="49" fontId="11" fillId="0" borderId="24" xfId="149" applyNumberFormat="1" applyFont="1" applyFill="1" applyBorder="1" applyAlignment="1">
      <alignment horizontal="center" vertical="center"/>
      <protection/>
    </xf>
    <xf numFmtId="49" fontId="11" fillId="0" borderId="39" xfId="149" applyNumberFormat="1" applyFont="1" applyFill="1" applyBorder="1" applyAlignment="1">
      <alignment horizontal="center" vertical="center"/>
      <protection/>
    </xf>
    <xf numFmtId="49" fontId="11" fillId="0" borderId="27" xfId="149" applyNumberFormat="1" applyFont="1" applyFill="1" applyBorder="1" applyAlignment="1">
      <alignment horizontal="center" vertical="center"/>
      <protection/>
    </xf>
    <xf numFmtId="49" fontId="11" fillId="0" borderId="37" xfId="149" applyNumberFormat="1" applyFont="1" applyFill="1" applyBorder="1" applyAlignment="1">
      <alignment horizontal="center" vertical="center"/>
      <protection/>
    </xf>
    <xf numFmtId="0" fontId="22" fillId="0" borderId="0" xfId="149" applyFont="1" applyBorder="1" applyAlignment="1">
      <alignment horizontal="left"/>
      <protection/>
    </xf>
    <xf numFmtId="0" fontId="17" fillId="0" borderId="0" xfId="149" applyFont="1" applyAlignment="1">
      <alignment horizontal="center"/>
      <protection/>
    </xf>
    <xf numFmtId="49" fontId="35" fillId="0" borderId="0" xfId="149" applyNumberFormat="1" applyFont="1" applyBorder="1" applyAlignment="1">
      <alignment horizontal="justify" vertical="justify" wrapText="1"/>
      <protection/>
    </xf>
    <xf numFmtId="0" fontId="18" fillId="0" borderId="0" xfId="149" applyNumberFormat="1" applyFont="1" applyAlignment="1">
      <alignment horizontal="center"/>
      <protection/>
    </xf>
    <xf numFmtId="0" fontId="37" fillId="0" borderId="0" xfId="149" applyNumberFormat="1" applyFont="1" applyAlignment="1">
      <alignment horizontal="center"/>
      <protection/>
    </xf>
    <xf numFmtId="0" fontId="27" fillId="0" borderId="0" xfId="149" applyNumberFormat="1" applyFont="1" applyAlignment="1">
      <alignment horizontal="center"/>
      <protection/>
    </xf>
    <xf numFmtId="49" fontId="29" fillId="47" borderId="41" xfId="0" applyNumberFormat="1" applyFont="1" applyFill="1" applyBorder="1" applyAlignment="1">
      <alignment horizontal="center" vertical="center"/>
    </xf>
    <xf numFmtId="49" fontId="29" fillId="47" borderId="42" xfId="0" applyNumberFormat="1" applyFont="1" applyFill="1" applyBorder="1" applyAlignment="1">
      <alignment horizontal="center" vertical="center"/>
    </xf>
    <xf numFmtId="49" fontId="104" fillId="47" borderId="26" xfId="0" applyNumberFormat="1" applyFont="1" applyFill="1" applyBorder="1" applyAlignment="1">
      <alignment horizontal="left"/>
    </xf>
    <xf numFmtId="49" fontId="104" fillId="47" borderId="40" xfId="0" applyNumberFormat="1" applyFont="1" applyFill="1" applyBorder="1" applyAlignment="1">
      <alignment horizontal="left"/>
    </xf>
    <xf numFmtId="49" fontId="104"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50" borderId="0" xfId="0" applyNumberFormat="1" applyFont="1" applyFill="1" applyAlignment="1">
      <alignment horizontal="left"/>
    </xf>
    <xf numFmtId="2" fontId="19" fillId="50" borderId="0" xfId="0" applyNumberFormat="1" applyFont="1" applyFill="1" applyAlignment="1">
      <alignment horizontal="center"/>
    </xf>
    <xf numFmtId="0" fontId="0" fillId="0" borderId="0" xfId="0" applyAlignment="1">
      <alignment/>
    </xf>
    <xf numFmtId="0" fontId="0" fillId="0" borderId="0" xfId="0" applyAlignment="1">
      <alignment horizontal="center"/>
    </xf>
    <xf numFmtId="2" fontId="1" fillId="0" borderId="0" xfId="0" applyNumberFormat="1" applyFont="1" applyFill="1" applyBorder="1" applyAlignment="1">
      <alignment horizont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2" fontId="8" fillId="50" borderId="22" xfId="0" applyNumberFormat="1" applyFont="1" applyFill="1" applyBorder="1" applyAlignment="1">
      <alignment horizontal="center"/>
    </xf>
    <xf numFmtId="2" fontId="8" fillId="50" borderId="35" xfId="0" applyNumberFormat="1" applyFont="1" applyFill="1" applyBorder="1" applyAlignment="1">
      <alignment horizontal="center" vertical="center" wrapText="1"/>
    </xf>
    <xf numFmtId="2" fontId="8" fillId="50" borderId="36" xfId="0" applyNumberFormat="1" applyFont="1" applyFill="1" applyBorder="1" applyAlignment="1">
      <alignment horizontal="center" vertical="center" wrapText="1"/>
    </xf>
    <xf numFmtId="2" fontId="8" fillId="50" borderId="24" xfId="0" applyNumberFormat="1" applyFont="1" applyFill="1" applyBorder="1" applyAlignment="1">
      <alignment horizontal="center" vertical="center" wrapText="1"/>
    </xf>
    <xf numFmtId="2" fontId="8" fillId="50" borderId="39" xfId="0" applyNumberFormat="1" applyFont="1" applyFill="1" applyBorder="1" applyAlignment="1">
      <alignment horizontal="center" vertical="center" wrapText="1"/>
    </xf>
    <xf numFmtId="2" fontId="8" fillId="50" borderId="27"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8" fillId="50" borderId="40"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8" fillId="50" borderId="38" xfId="0" applyFont="1" applyFill="1" applyBorder="1" applyAlignment="1">
      <alignment horizontal="center" vertical="center"/>
    </xf>
    <xf numFmtId="0" fontId="8" fillId="50" borderId="23" xfId="0" applyFont="1" applyFill="1" applyBorder="1" applyAlignment="1">
      <alignment horizontal="center" vertical="center"/>
    </xf>
    <xf numFmtId="2" fontId="8" fillId="50" borderId="27" xfId="0" applyNumberFormat="1" applyFont="1" applyFill="1" applyBorder="1" applyAlignment="1">
      <alignment horizontal="center" vertical="center" wrapText="1"/>
    </xf>
    <xf numFmtId="2" fontId="8" fillId="50" borderId="22"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28" fillId="50" borderId="26" xfId="0" applyNumberFormat="1" applyFont="1" applyFill="1" applyBorder="1" applyAlignment="1">
      <alignment horizontal="center" vertical="center"/>
    </xf>
    <xf numFmtId="2" fontId="28" fillId="50" borderId="25" xfId="0" applyNumberFormat="1" applyFont="1" applyFill="1" applyBorder="1" applyAlignment="1">
      <alignment horizontal="center" vertical="center"/>
    </xf>
    <xf numFmtId="2" fontId="8" fillId="50" borderId="21"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19" fillId="50" borderId="20" xfId="0" applyNumberFormat="1" applyFont="1" applyFill="1" applyBorder="1" applyAlignment="1">
      <alignment horizontal="center" wrapText="1"/>
    </xf>
    <xf numFmtId="49" fontId="19" fillId="50" borderId="20" xfId="0" applyNumberFormat="1" applyFont="1" applyFill="1" applyBorder="1" applyAlignment="1">
      <alignment horizontal="center"/>
    </xf>
    <xf numFmtId="49" fontId="33" fillId="50" borderId="20" xfId="0" applyNumberFormat="1" applyFont="1" applyFill="1" applyBorder="1" applyAlignment="1">
      <alignment horizontal="center"/>
    </xf>
    <xf numFmtId="49" fontId="29" fillId="0" borderId="26" xfId="0" applyNumberFormat="1" applyFont="1" applyBorder="1" applyAlignment="1">
      <alignment horizontal="center"/>
    </xf>
    <xf numFmtId="49" fontId="29" fillId="0" borderId="25" xfId="0" applyNumberFormat="1" applyFont="1" applyBorder="1" applyAlignment="1">
      <alignment horizontal="center"/>
    </xf>
    <xf numFmtId="49" fontId="18" fillId="0" borderId="0" xfId="0" applyNumberFormat="1" applyFont="1" applyAlignment="1">
      <alignment horizontal="center" wrapText="1"/>
    </xf>
    <xf numFmtId="49" fontId="18" fillId="0" borderId="0" xfId="0" applyNumberFormat="1" applyFont="1" applyAlignment="1">
      <alignment horizontal="center"/>
    </xf>
    <xf numFmtId="2" fontId="8" fillId="50" borderId="20" xfId="0" applyNumberFormat="1" applyFont="1" applyFill="1" applyBorder="1" applyAlignment="1">
      <alignment horizontal="center" vertical="center" wrapText="1"/>
    </xf>
    <xf numFmtId="2" fontId="28" fillId="50" borderId="20" xfId="0" applyNumberFormat="1" applyFont="1" applyFill="1" applyBorder="1" applyAlignment="1">
      <alignment horizontal="center" vertical="center"/>
    </xf>
    <xf numFmtId="0" fontId="8" fillId="50" borderId="20" xfId="0" applyFont="1" applyFill="1" applyBorder="1" applyAlignment="1">
      <alignment horizontal="center" vertical="center"/>
    </xf>
    <xf numFmtId="49" fontId="19" fillId="50" borderId="0" xfId="0" applyNumberFormat="1" applyFont="1" applyFill="1" applyAlignment="1">
      <alignment horizontal="center" wrapText="1"/>
    </xf>
    <xf numFmtId="49" fontId="19" fillId="50" borderId="0" xfId="0" applyNumberFormat="1" applyFont="1" applyFill="1" applyAlignment="1">
      <alignment horizontal="center"/>
    </xf>
    <xf numFmtId="49" fontId="33" fillId="47" borderId="26" xfId="0" applyNumberFormat="1" applyFont="1" applyFill="1" applyBorder="1" applyAlignment="1">
      <alignment vertical="center"/>
    </xf>
    <xf numFmtId="49" fontId="33" fillId="47" borderId="25" xfId="0" applyNumberFormat="1" applyFont="1" applyFill="1" applyBorder="1" applyAlignment="1">
      <alignment vertical="center"/>
    </xf>
    <xf numFmtId="49" fontId="0" fillId="50" borderId="26" xfId="0" applyNumberFormat="1" applyFont="1" applyFill="1" applyBorder="1" applyAlignment="1">
      <alignment horizontal="center" vertical="center"/>
    </xf>
    <xf numFmtId="49" fontId="0" fillId="50" borderId="25" xfId="0" applyNumberFormat="1" applyFont="1" applyFill="1" applyBorder="1" applyAlignment="1">
      <alignment horizontal="center" vertical="center"/>
    </xf>
    <xf numFmtId="0" fontId="35" fillId="47" borderId="19" xfId="0" applyNumberFormat="1" applyFont="1" applyFill="1" applyBorder="1" applyAlignment="1">
      <alignment horizontal="center"/>
    </xf>
    <xf numFmtId="0" fontId="29" fillId="0" borderId="0" xfId="0" applyNumberFormat="1" applyFont="1" applyFill="1" applyAlignment="1">
      <alignment horizontal="center"/>
    </xf>
    <xf numFmtId="0" fontId="29" fillId="47" borderId="0" xfId="0" applyNumberFormat="1" applyFont="1" applyFill="1" applyBorder="1" applyAlignment="1">
      <alignment horizontal="center"/>
    </xf>
    <xf numFmtId="2" fontId="0" fillId="50" borderId="0" xfId="0" applyNumberFormat="1" applyFont="1" applyFill="1" applyBorder="1" applyAlignment="1">
      <alignment horizontal="left"/>
    </xf>
    <xf numFmtId="2" fontId="0" fillId="0" borderId="0" xfId="0" applyNumberFormat="1" applyFont="1" applyFill="1" applyBorder="1" applyAlignment="1">
      <alignment horizontal="center"/>
    </xf>
    <xf numFmtId="2" fontId="9" fillId="50" borderId="20" xfId="0" applyNumberFormat="1" applyFont="1" applyFill="1" applyBorder="1" applyAlignment="1">
      <alignment horizontal="center"/>
    </xf>
    <xf numFmtId="0" fontId="29" fillId="47" borderId="0" xfId="0" applyNumberFormat="1" applyFont="1" applyFill="1" applyAlignment="1">
      <alignment horizontal="center"/>
    </xf>
    <xf numFmtId="49" fontId="33" fillId="50" borderId="26" xfId="0" applyNumberFormat="1" applyFont="1" applyFill="1" applyBorder="1" applyAlignment="1">
      <alignment horizontal="center"/>
    </xf>
    <xf numFmtId="49" fontId="33" fillId="50" borderId="25" xfId="0" applyNumberFormat="1" applyFont="1" applyFill="1" applyBorder="1" applyAlignment="1">
      <alignment horizontal="center"/>
    </xf>
    <xf numFmtId="49" fontId="0" fillId="50" borderId="26" xfId="0" applyNumberFormat="1" applyFont="1" applyFill="1" applyBorder="1" applyAlignment="1">
      <alignment horizontal="center"/>
    </xf>
    <xf numFmtId="49" fontId="0" fillId="50" borderId="25" xfId="0" applyNumberFormat="1" applyFont="1" applyFill="1" applyBorder="1" applyAlignment="1">
      <alignment horizontal="center"/>
    </xf>
    <xf numFmtId="2" fontId="12" fillId="50" borderId="0" xfId="0" applyNumberFormat="1" applyFont="1" applyFill="1" applyAlignment="1">
      <alignment horizontal="center"/>
    </xf>
    <xf numFmtId="2" fontId="12" fillId="50" borderId="35" xfId="0" applyNumberFormat="1" applyFont="1" applyFill="1" applyBorder="1" applyAlignment="1">
      <alignment horizontal="center" vertical="center" wrapText="1"/>
    </xf>
    <xf numFmtId="2" fontId="12" fillId="50" borderId="36" xfId="0" applyNumberFormat="1" applyFont="1" applyFill="1" applyBorder="1" applyAlignment="1">
      <alignment horizontal="center" vertical="center" wrapText="1"/>
    </xf>
    <xf numFmtId="2" fontId="12" fillId="50" borderId="24" xfId="0" applyNumberFormat="1" applyFont="1" applyFill="1" applyBorder="1" applyAlignment="1">
      <alignment horizontal="center" vertical="center" wrapText="1"/>
    </xf>
    <xf numFmtId="2" fontId="12" fillId="50" borderId="39" xfId="0" applyNumberFormat="1" applyFont="1" applyFill="1" applyBorder="1" applyAlignment="1">
      <alignment horizontal="center" vertical="center" wrapText="1"/>
    </xf>
    <xf numFmtId="2" fontId="12" fillId="50" borderId="27" xfId="0" applyNumberFormat="1" applyFont="1" applyFill="1" applyBorder="1" applyAlignment="1">
      <alignment horizontal="center" vertical="center" wrapText="1"/>
    </xf>
    <xf numFmtId="2" fontId="12" fillId="50" borderId="37" xfId="0" applyNumberFormat="1" applyFont="1" applyFill="1" applyBorder="1" applyAlignment="1">
      <alignment horizontal="center" vertical="center" wrapText="1"/>
    </xf>
    <xf numFmtId="2" fontId="12" fillId="50" borderId="38" xfId="0" applyNumberFormat="1" applyFont="1" applyFill="1" applyBorder="1" applyAlignment="1">
      <alignment horizontal="center" vertical="center" wrapText="1"/>
    </xf>
    <xf numFmtId="2" fontId="12" fillId="50" borderId="23" xfId="0" applyNumberFormat="1" applyFont="1" applyFill="1" applyBorder="1" applyAlignment="1">
      <alignment horizontal="center" vertical="center" wrapText="1"/>
    </xf>
    <xf numFmtId="2" fontId="12" fillId="50" borderId="21" xfId="0" applyNumberFormat="1" applyFont="1" applyFill="1" applyBorder="1" applyAlignment="1">
      <alignment horizontal="center" vertical="center" wrapText="1"/>
    </xf>
    <xf numFmtId="2" fontId="12" fillId="50" borderId="26" xfId="0" applyNumberFormat="1" applyFont="1" applyFill="1" applyBorder="1" applyAlignment="1">
      <alignment horizontal="center" vertical="center" wrapText="1"/>
    </xf>
    <xf numFmtId="2" fontId="12" fillId="50" borderId="25" xfId="0" applyNumberFormat="1" applyFont="1" applyFill="1" applyBorder="1" applyAlignment="1">
      <alignment horizontal="center" vertical="center" wrapText="1"/>
    </xf>
    <xf numFmtId="2" fontId="0" fillId="47" borderId="0" xfId="0" applyNumberFormat="1" applyFont="1" applyFill="1" applyAlignment="1">
      <alignment horizontal="center"/>
    </xf>
    <xf numFmtId="2" fontId="12" fillId="50" borderId="26" xfId="0" applyNumberFormat="1" applyFont="1" applyFill="1" applyBorder="1" applyAlignment="1">
      <alignment horizontal="center" vertical="center"/>
    </xf>
    <xf numFmtId="2" fontId="12" fillId="50" borderId="25" xfId="0" applyNumberFormat="1" applyFont="1" applyFill="1" applyBorder="1" applyAlignment="1">
      <alignment horizontal="center" vertical="center"/>
    </xf>
    <xf numFmtId="2" fontId="12" fillId="50" borderId="26" xfId="0" applyNumberFormat="1" applyFont="1" applyFill="1" applyBorder="1" applyAlignment="1">
      <alignment horizontal="center" vertical="center" wrapText="1"/>
    </xf>
    <xf numFmtId="2" fontId="12" fillId="50" borderId="20" xfId="0" applyNumberFormat="1" applyFont="1" applyFill="1" applyBorder="1" applyAlignment="1">
      <alignment horizontal="center" vertical="center" wrapText="1"/>
    </xf>
    <xf numFmtId="2" fontId="12" fillId="50" borderId="40" xfId="0" applyNumberFormat="1" applyFont="1" applyFill="1" applyBorder="1" applyAlignment="1">
      <alignment horizontal="center" vertical="center" wrapText="1"/>
    </xf>
    <xf numFmtId="2" fontId="12" fillId="50" borderId="25" xfId="0" applyNumberFormat="1" applyFont="1" applyFill="1" applyBorder="1" applyAlignment="1">
      <alignment horizontal="center" vertical="center" wrapText="1"/>
    </xf>
    <xf numFmtId="0" fontId="12" fillId="50" borderId="38" xfId="0" applyFont="1" applyFill="1" applyBorder="1" applyAlignment="1">
      <alignment horizontal="center" vertical="center"/>
    </xf>
    <xf numFmtId="0" fontId="12" fillId="50" borderId="23" xfId="0" applyFont="1" applyFill="1" applyBorder="1" applyAlignment="1">
      <alignment horizontal="center" vertical="center"/>
    </xf>
    <xf numFmtId="2" fontId="12" fillId="50" borderId="27" xfId="0" applyNumberFormat="1" applyFont="1" applyFill="1" applyBorder="1" applyAlignment="1">
      <alignment horizontal="center" vertical="center" wrapText="1"/>
    </xf>
    <xf numFmtId="2" fontId="12" fillId="50" borderId="22" xfId="0" applyNumberFormat="1" applyFont="1" applyFill="1" applyBorder="1" applyAlignment="1">
      <alignment horizontal="center" vertical="center" wrapText="1"/>
    </xf>
    <xf numFmtId="2" fontId="12" fillId="50" borderId="37" xfId="0" applyNumberFormat="1" applyFont="1" applyFill="1" applyBorder="1" applyAlignment="1">
      <alignment horizontal="center" vertical="center" wrapText="1"/>
    </xf>
    <xf numFmtId="0" fontId="35"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49" fontId="33" fillId="50" borderId="20" xfId="0" applyNumberFormat="1" applyFont="1" applyFill="1" applyBorder="1" applyAlignment="1">
      <alignment horizontal="center" vertical="center"/>
    </xf>
    <xf numFmtId="0" fontId="0" fillId="50" borderId="20" xfId="0" applyFont="1" applyFill="1" applyBorder="1" applyAlignment="1">
      <alignment horizontal="center"/>
    </xf>
    <xf numFmtId="0" fontId="33" fillId="0" borderId="0" xfId="0" applyNumberFormat="1" applyFont="1" applyFill="1" applyAlignment="1">
      <alignment horizontal="center" wrapText="1"/>
    </xf>
    <xf numFmtId="0" fontId="8" fillId="50" borderId="20" xfId="0" applyNumberFormat="1" applyFont="1" applyFill="1" applyBorder="1" applyAlignment="1">
      <alignment horizontal="center" vertical="center" wrapText="1"/>
    </xf>
    <xf numFmtId="0" fontId="8" fillId="50" borderId="20"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39"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28" fillId="50" borderId="20" xfId="0" applyNumberFormat="1" applyFont="1" applyFill="1" applyBorder="1" applyAlignment="1">
      <alignment horizontal="center" vertical="center" wrapText="1"/>
    </xf>
    <xf numFmtId="2" fontId="9" fillId="50" borderId="20" xfId="0" applyNumberFormat="1" applyFont="1" applyFill="1" applyBorder="1" applyAlignment="1">
      <alignment horizontal="center" vertical="center" wrapText="1"/>
    </xf>
    <xf numFmtId="2" fontId="9" fillId="50" borderId="21" xfId="0" applyNumberFormat="1" applyFont="1" applyFill="1" applyBorder="1" applyAlignment="1">
      <alignment horizontal="center" vertical="center" wrapText="1"/>
    </xf>
    <xf numFmtId="0" fontId="35" fillId="47" borderId="0" xfId="0" applyFont="1" applyFill="1" applyBorder="1" applyAlignment="1">
      <alignment horizontal="center" wrapText="1"/>
    </xf>
    <xf numFmtId="0" fontId="19" fillId="50" borderId="0" xfId="0" applyNumberFormat="1" applyFont="1" applyFill="1" applyAlignment="1">
      <alignment horizontal="center"/>
    </xf>
    <xf numFmtId="0" fontId="8" fillId="50" borderId="0" xfId="0" applyNumberFormat="1"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8" fillId="0" borderId="0" xfId="0" applyNumberFormat="1" applyFont="1" applyFill="1" applyAlignment="1">
      <alignment horizontal="center"/>
    </xf>
    <xf numFmtId="0" fontId="0" fillId="0" borderId="0" xfId="0" applyNumberFormat="1" applyFont="1" applyFill="1" applyAlignment="1">
      <alignment horizontal="left"/>
    </xf>
    <xf numFmtId="0" fontId="8" fillId="50" borderId="0" xfId="0" applyNumberFormat="1" applyFont="1" applyFill="1" applyBorder="1" applyAlignment="1">
      <alignment horizontal="left" wrapText="1"/>
    </xf>
    <xf numFmtId="0" fontId="8" fillId="50" borderId="20" xfId="0" applyFont="1" applyFill="1" applyBorder="1" applyAlignment="1">
      <alignment horizontal="center" vertical="center" wrapText="1"/>
    </xf>
    <xf numFmtId="0" fontId="8" fillId="50" borderId="35" xfId="0" applyFont="1" applyFill="1" applyBorder="1" applyAlignment="1">
      <alignment horizontal="center" vertical="center" wrapText="1"/>
    </xf>
    <xf numFmtId="0" fontId="8" fillId="50" borderId="19" xfId="0" applyFont="1" applyFill="1" applyBorder="1" applyAlignment="1">
      <alignment horizontal="center" vertical="center" wrapText="1"/>
    </xf>
    <xf numFmtId="0" fontId="8" fillId="50" borderId="36" xfId="0" applyFont="1" applyFill="1" applyBorder="1" applyAlignment="1">
      <alignment horizontal="center" vertical="center" wrapText="1"/>
    </xf>
    <xf numFmtId="0" fontId="8" fillId="50" borderId="21" xfId="0" applyNumberFormat="1" applyFont="1" applyFill="1" applyBorder="1" applyAlignment="1">
      <alignment horizontal="center" vertical="center" wrapText="1"/>
    </xf>
    <xf numFmtId="0" fontId="0" fillId="50" borderId="38" xfId="0" applyFont="1" applyFill="1" applyBorder="1" applyAlignment="1">
      <alignment horizontal="center" vertical="center" wrapText="1"/>
    </xf>
    <xf numFmtId="0" fontId="0" fillId="50" borderId="23" xfId="0" applyFont="1" applyFill="1" applyBorder="1" applyAlignment="1">
      <alignment horizontal="center" vertical="center" wrapText="1"/>
    </xf>
    <xf numFmtId="0" fontId="8" fillId="50" borderId="38" xfId="0" applyNumberFormat="1" applyFont="1" applyFill="1" applyBorder="1" applyAlignment="1">
      <alignment horizontal="center" vertical="center" wrapText="1"/>
    </xf>
    <xf numFmtId="0" fontId="8" fillId="50" borderId="23" xfId="0" applyNumberFormat="1" applyFont="1" applyFill="1" applyBorder="1" applyAlignment="1">
      <alignment horizontal="center" vertical="center" wrapText="1"/>
    </xf>
    <xf numFmtId="0" fontId="8" fillId="50" borderId="26" xfId="0" applyNumberFormat="1" applyFont="1" applyFill="1" applyBorder="1" applyAlignment="1">
      <alignment horizontal="center" vertical="center" wrapText="1"/>
    </xf>
    <xf numFmtId="0" fontId="8" fillId="50" borderId="40" xfId="0" applyNumberFormat="1" applyFont="1" applyFill="1" applyBorder="1" applyAlignment="1">
      <alignment horizontal="center" vertical="center" wrapText="1"/>
    </xf>
    <xf numFmtId="0" fontId="8" fillId="50" borderId="25" xfId="0" applyNumberFormat="1" applyFont="1" applyFill="1" applyBorder="1" applyAlignment="1">
      <alignment horizontal="center" vertical="center" wrapText="1"/>
    </xf>
    <xf numFmtId="0" fontId="33" fillId="0" borderId="0" xfId="0" applyNumberFormat="1" applyFont="1" applyFill="1" applyAlignment="1">
      <alignment horizontal="center"/>
    </xf>
    <xf numFmtId="0" fontId="29" fillId="47"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2" fontId="0" fillId="0" borderId="0" xfId="0" applyNumberFormat="1" applyFont="1" applyFill="1" applyAlignment="1">
      <alignment horizontal="left"/>
    </xf>
    <xf numFmtId="0" fontId="7" fillId="0" borderId="0" xfId="0" applyFont="1" applyFill="1" applyAlignment="1">
      <alignment horizontal="center"/>
    </xf>
    <xf numFmtId="0" fontId="19" fillId="0" borderId="0" xfId="0" applyNumberFormat="1" applyFont="1" applyFill="1" applyAlignment="1">
      <alignment horizontal="center" wrapText="1"/>
    </xf>
    <xf numFmtId="0" fontId="35" fillId="0" borderId="19" xfId="0" applyFont="1" applyFill="1" applyBorder="1" applyAlignment="1">
      <alignment horizontal="center" wrapText="1"/>
    </xf>
    <xf numFmtId="0" fontId="29" fillId="0" borderId="0" xfId="0" applyFont="1" applyFill="1" applyAlignment="1">
      <alignment horizontal="center"/>
    </xf>
    <xf numFmtId="0" fontId="29" fillId="0" borderId="0" xfId="0" applyFont="1" applyFill="1" applyBorder="1" applyAlignment="1">
      <alignment horizontal="center" wrapText="1"/>
    </xf>
    <xf numFmtId="0" fontId="7" fillId="0" borderId="0" xfId="0" applyFont="1" applyFill="1" applyAlignment="1">
      <alignment horizontal="left"/>
    </xf>
    <xf numFmtId="0" fontId="8" fillId="0" borderId="0" xfId="0" applyNumberFormat="1" applyFont="1" applyFill="1" applyBorder="1" applyAlignment="1">
      <alignment horizontal="left"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7" fillId="0" borderId="20" xfId="0" applyFont="1" applyFill="1" applyBorder="1" applyAlignment="1">
      <alignment horizontal="center"/>
    </xf>
    <xf numFmtId="0" fontId="30" fillId="0" borderId="27"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2" fontId="10" fillId="0" borderId="20"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 fillId="50" borderId="0" xfId="0" applyFont="1" applyFill="1" applyBorder="1" applyAlignment="1">
      <alignment horizontal="center"/>
    </xf>
    <xf numFmtId="49" fontId="28" fillId="50" borderId="21" xfId="0" applyNumberFormat="1" applyFont="1" applyFill="1" applyBorder="1" applyAlignment="1" applyProtection="1">
      <alignment horizontal="center" vertical="center" wrapText="1"/>
      <protection/>
    </xf>
    <xf numFmtId="49" fontId="28" fillId="50" borderId="38" xfId="0" applyNumberFormat="1" applyFont="1" applyFill="1" applyBorder="1" applyAlignment="1" applyProtection="1">
      <alignment horizontal="center" vertical="center" wrapText="1"/>
      <protection/>
    </xf>
    <xf numFmtId="49" fontId="28" fillId="50" borderId="23" xfId="0" applyNumberFormat="1" applyFont="1" applyFill="1" applyBorder="1" applyAlignment="1" applyProtection="1">
      <alignment horizontal="center" vertical="center" wrapText="1"/>
      <protection/>
    </xf>
    <xf numFmtId="1" fontId="16" fillId="50" borderId="26" xfId="0" applyNumberFormat="1" applyFont="1" applyFill="1" applyBorder="1" applyAlignment="1">
      <alignment horizontal="center" vertical="center"/>
    </xf>
    <xf numFmtId="1" fontId="16" fillId="50" borderId="40" xfId="0" applyNumberFormat="1" applyFont="1" applyFill="1" applyBorder="1" applyAlignment="1">
      <alignment horizontal="center" vertical="center"/>
    </xf>
    <xf numFmtId="1" fontId="16" fillId="50" borderId="25" xfId="0" applyNumberFormat="1" applyFont="1" applyFill="1" applyBorder="1" applyAlignment="1">
      <alignment horizontal="center" vertical="center"/>
    </xf>
    <xf numFmtId="49" fontId="28" fillId="50" borderId="21" xfId="0" applyNumberFormat="1" applyFont="1" applyFill="1" applyBorder="1" applyAlignment="1">
      <alignment horizontal="center" vertical="center" wrapText="1"/>
    </xf>
    <xf numFmtId="49" fontId="28" fillId="50" borderId="38" xfId="0" applyNumberFormat="1" applyFont="1" applyFill="1" applyBorder="1" applyAlignment="1">
      <alignment horizontal="center" vertical="center" wrapText="1"/>
    </xf>
    <xf numFmtId="49" fontId="28" fillId="50" borderId="23" xfId="0" applyNumberFormat="1" applyFont="1" applyFill="1" applyBorder="1" applyAlignment="1">
      <alignment horizontal="center" vertical="center" wrapText="1"/>
    </xf>
    <xf numFmtId="49" fontId="16" fillId="50" borderId="26" xfId="0" applyNumberFormat="1" applyFont="1" applyFill="1" applyBorder="1" applyAlignment="1" applyProtection="1">
      <alignment horizontal="center" vertical="center" wrapText="1"/>
      <protection/>
    </xf>
    <xf numFmtId="49" fontId="16" fillId="50" borderId="40" xfId="0" applyNumberFormat="1" applyFont="1" applyFill="1" applyBorder="1" applyAlignment="1" applyProtection="1">
      <alignment horizontal="center" vertical="center" wrapText="1"/>
      <protection/>
    </xf>
    <xf numFmtId="49" fontId="16" fillId="50" borderId="25" xfId="0" applyNumberFormat="1" applyFont="1" applyFill="1" applyBorder="1" applyAlignment="1" applyProtection="1">
      <alignment horizontal="center" vertical="center" wrapText="1"/>
      <protection/>
    </xf>
    <xf numFmtId="49" fontId="188" fillId="50" borderId="26" xfId="0" applyNumberFormat="1" applyFont="1" applyFill="1" applyBorder="1" applyAlignment="1" applyProtection="1">
      <alignment horizontal="center" vertical="center" wrapText="1"/>
      <protection/>
    </xf>
    <xf numFmtId="49" fontId="188" fillId="50" borderId="25" xfId="0" applyNumberFormat="1" applyFont="1" applyFill="1" applyBorder="1" applyAlignment="1" applyProtection="1">
      <alignment horizontal="center" vertical="center" wrapText="1"/>
      <protection/>
    </xf>
    <xf numFmtId="0" fontId="16" fillId="50" borderId="35" xfId="0" applyNumberFormat="1" applyFont="1" applyFill="1" applyBorder="1" applyAlignment="1">
      <alignment horizontal="center" vertical="center" wrapText="1"/>
    </xf>
    <xf numFmtId="0" fontId="16" fillId="50" borderId="36" xfId="0" applyNumberFormat="1" applyFont="1" applyFill="1" applyBorder="1" applyAlignment="1">
      <alignment horizontal="center" vertical="center" wrapText="1"/>
    </xf>
    <xf numFmtId="0" fontId="16" fillId="50" borderId="24" xfId="0" applyNumberFormat="1" applyFont="1" applyFill="1" applyBorder="1" applyAlignment="1">
      <alignment horizontal="center" vertical="center" wrapText="1"/>
    </xf>
    <xf numFmtId="0" fontId="16" fillId="50" borderId="39" xfId="0" applyNumberFormat="1" applyFont="1" applyFill="1" applyBorder="1" applyAlignment="1">
      <alignment horizontal="center" vertical="center" wrapText="1"/>
    </xf>
    <xf numFmtId="0" fontId="16" fillId="50" borderId="27" xfId="0" applyNumberFormat="1" applyFont="1" applyFill="1" applyBorder="1" applyAlignment="1">
      <alignment horizontal="center" vertical="center" wrapText="1"/>
    </xf>
    <xf numFmtId="0" fontId="16" fillId="50" borderId="37" xfId="0" applyNumberFormat="1" applyFont="1" applyFill="1" applyBorder="1" applyAlignment="1">
      <alignment horizontal="center" vertical="center" wrapText="1"/>
    </xf>
    <xf numFmtId="49" fontId="183" fillId="50" borderId="0" xfId="0" applyNumberFormat="1" applyFont="1" applyFill="1" applyBorder="1" applyAlignment="1" applyProtection="1">
      <alignment horizontal="center" vertical="center" wrapText="1"/>
      <protection/>
    </xf>
    <xf numFmtId="49" fontId="183" fillId="50" borderId="24" xfId="0" applyNumberFormat="1" applyFont="1" applyFill="1" applyBorder="1" applyAlignment="1" applyProtection="1">
      <alignment horizontal="center" vertical="center" wrapText="1"/>
      <protection/>
    </xf>
    <xf numFmtId="49" fontId="8" fillId="50" borderId="0" xfId="0" applyNumberFormat="1" applyFont="1" applyFill="1" applyAlignment="1">
      <alignment horizontal="left"/>
    </xf>
    <xf numFmtId="0" fontId="7" fillId="50" borderId="0" xfId="0" applyNumberFormat="1" applyFont="1" applyFill="1" applyAlignment="1">
      <alignment horizontal="center"/>
    </xf>
    <xf numFmtId="0" fontId="11" fillId="50" borderId="0" xfId="0" applyNumberFormat="1" applyFont="1" applyFill="1" applyAlignment="1">
      <alignment horizontal="center" wrapText="1"/>
    </xf>
    <xf numFmtId="49" fontId="11" fillId="50" borderId="0" xfId="0" applyNumberFormat="1" applyFont="1" applyFill="1" applyAlignment="1">
      <alignment horizontal="center" wrapText="1"/>
    </xf>
    <xf numFmtId="49" fontId="7" fillId="50" borderId="0" xfId="0" applyNumberFormat="1" applyFont="1" applyFill="1" applyAlignment="1">
      <alignment horizontal="center"/>
    </xf>
    <xf numFmtId="49" fontId="18" fillId="50" borderId="0" xfId="0" applyNumberFormat="1" applyFont="1" applyFill="1" applyBorder="1" applyAlignment="1">
      <alignment horizontal="center" wrapText="1"/>
    </xf>
    <xf numFmtId="0" fontId="18" fillId="50" borderId="0" xfId="0" applyNumberFormat="1" applyFont="1" applyFill="1" applyBorder="1" applyAlignment="1">
      <alignment horizontal="center" vertical="center"/>
    </xf>
    <xf numFmtId="49" fontId="18" fillId="50" borderId="0" xfId="0" applyNumberFormat="1" applyFont="1" applyFill="1" applyBorder="1" applyAlignment="1">
      <alignment horizontal="center" vertical="center"/>
    </xf>
    <xf numFmtId="49" fontId="197" fillId="50" borderId="26" xfId="0" applyNumberFormat="1" applyFont="1" applyFill="1" applyBorder="1" applyAlignment="1" applyProtection="1">
      <alignment horizontal="center" vertical="center" wrapText="1"/>
      <protection/>
    </xf>
    <xf numFmtId="49" fontId="197" fillId="50" borderId="25" xfId="0" applyNumberFormat="1" applyFont="1" applyFill="1" applyBorder="1" applyAlignment="1" applyProtection="1">
      <alignment horizontal="center" vertical="center" wrapText="1"/>
      <protection/>
    </xf>
    <xf numFmtId="0" fontId="27" fillId="50" borderId="19" xfId="0" applyNumberFormat="1" applyFont="1" applyFill="1" applyBorder="1" applyAlignment="1">
      <alignment horizontal="center" vertical="center"/>
    </xf>
    <xf numFmtId="49" fontId="28" fillId="50" borderId="35" xfId="0" applyNumberFormat="1" applyFont="1" applyFill="1" applyBorder="1" applyAlignment="1" applyProtection="1">
      <alignment horizontal="center" vertical="center" wrapText="1"/>
      <protection/>
    </xf>
    <xf numFmtId="49" fontId="28" fillId="50" borderId="36" xfId="0" applyNumberFormat="1" applyFont="1" applyFill="1" applyBorder="1" applyAlignment="1" applyProtection="1">
      <alignment horizontal="center" vertical="center" wrapText="1"/>
      <protection/>
    </xf>
    <xf numFmtId="49" fontId="28" fillId="50" borderId="27" xfId="0" applyNumberFormat="1" applyFont="1" applyFill="1" applyBorder="1" applyAlignment="1" applyProtection="1">
      <alignment horizontal="center" vertical="center" wrapText="1"/>
      <protection/>
    </xf>
    <xf numFmtId="49" fontId="28" fillId="50" borderId="37" xfId="0" applyNumberFormat="1" applyFont="1" applyFill="1" applyBorder="1" applyAlignment="1" applyProtection="1">
      <alignment horizontal="center" vertical="center" wrapText="1"/>
      <protection/>
    </xf>
    <xf numFmtId="49" fontId="28" fillId="50" borderId="26" xfId="0" applyNumberFormat="1" applyFont="1" applyFill="1" applyBorder="1" applyAlignment="1" applyProtection="1">
      <alignment horizontal="center" vertical="center" wrapText="1"/>
      <protection/>
    </xf>
    <xf numFmtId="49" fontId="28" fillId="50" borderId="40" xfId="0" applyNumberFormat="1" applyFont="1" applyFill="1" applyBorder="1" applyAlignment="1" applyProtection="1">
      <alignment horizontal="center" vertical="center" wrapText="1"/>
      <protection/>
    </xf>
    <xf numFmtId="49" fontId="28" fillId="50" borderId="25" xfId="0" applyNumberFormat="1" applyFont="1" applyFill="1" applyBorder="1" applyAlignment="1" applyProtection="1">
      <alignment horizontal="center" vertical="center" wrapText="1"/>
      <protection/>
    </xf>
    <xf numFmtId="0" fontId="0" fillId="50" borderId="22" xfId="0" applyNumberFormat="1" applyFont="1" applyFill="1" applyBorder="1" applyAlignment="1">
      <alignment/>
    </xf>
    <xf numFmtId="0" fontId="0" fillId="50" borderId="0" xfId="0" applyNumberFormat="1" applyFont="1" applyFill="1" applyBorder="1" applyAlignment="1">
      <alignment wrapText="1"/>
    </xf>
    <xf numFmtId="49" fontId="18"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8" fillId="50" borderId="0" xfId="0" applyNumberFormat="1" applyFont="1" applyFill="1" applyAlignment="1">
      <alignment horizontal="center" wrapText="1"/>
    </xf>
    <xf numFmtId="3" fontId="19" fillId="50" borderId="0" xfId="0" applyNumberFormat="1" applyFont="1" applyFill="1" applyAlignment="1">
      <alignment horizontal="center"/>
    </xf>
    <xf numFmtId="3" fontId="22" fillId="50" borderId="19" xfId="0" applyNumberFormat="1" applyFont="1" applyFill="1" applyBorder="1" applyAlignment="1">
      <alignment horizontal="center" vertical="center"/>
    </xf>
    <xf numFmtId="49" fontId="121" fillId="50" borderId="20" xfId="0" applyNumberFormat="1" applyFont="1" applyFill="1" applyBorder="1" applyAlignment="1" applyProtection="1">
      <alignment horizontal="center" vertical="center" wrapText="1"/>
      <protection/>
    </xf>
    <xf numFmtId="49" fontId="118" fillId="50" borderId="25" xfId="0" applyNumberFormat="1" applyFont="1" applyFill="1" applyBorder="1" applyAlignment="1" applyProtection="1">
      <alignment horizontal="center" vertical="center" wrapText="1"/>
      <protection/>
    </xf>
    <xf numFmtId="49" fontId="118" fillId="50" borderId="35" xfId="0" applyNumberFormat="1" applyFont="1" applyFill="1" applyBorder="1" applyAlignment="1">
      <alignment horizontal="center" vertical="center" wrapText="1"/>
    </xf>
    <xf numFmtId="49" fontId="118" fillId="50" borderId="24" xfId="0" applyNumberFormat="1" applyFont="1" applyFill="1" applyBorder="1" applyAlignment="1">
      <alignment horizontal="center" vertical="center" wrapText="1"/>
    </xf>
    <xf numFmtId="49" fontId="118" fillId="50" borderId="27" xfId="0" applyNumberFormat="1" applyFont="1" applyFill="1" applyBorder="1" applyAlignment="1">
      <alignment horizontal="center" vertical="center" wrapText="1"/>
    </xf>
    <xf numFmtId="0" fontId="18" fillId="50" borderId="0" xfId="0" applyNumberFormat="1" applyFont="1" applyFill="1" applyBorder="1" applyAlignment="1">
      <alignment horizontal="center" wrapText="1"/>
    </xf>
    <xf numFmtId="0" fontId="121" fillId="50" borderId="20" xfId="0" applyNumberFormat="1" applyFont="1" applyFill="1" applyBorder="1" applyAlignment="1">
      <alignment horizontal="center" vertical="center" wrapText="1"/>
    </xf>
    <xf numFmtId="49" fontId="118" fillId="50" borderId="20" xfId="0" applyNumberFormat="1" applyFont="1" applyFill="1" applyBorder="1" applyAlignment="1" applyProtection="1">
      <alignment horizontal="center" vertical="center" wrapText="1"/>
      <protection/>
    </xf>
    <xf numFmtId="49" fontId="118" fillId="50" borderId="21" xfId="0" applyNumberFormat="1" applyFont="1" applyFill="1" applyBorder="1" applyAlignment="1">
      <alignment horizontal="center" vertical="center" wrapText="1"/>
    </xf>
    <xf numFmtId="49" fontId="118" fillId="50" borderId="23" xfId="0" applyNumberFormat="1" applyFont="1" applyFill="1" applyBorder="1" applyAlignment="1">
      <alignment horizontal="center" vertical="center" wrapText="1"/>
    </xf>
    <xf numFmtId="49" fontId="118" fillId="50" borderId="38" xfId="0" applyNumberFormat="1" applyFont="1" applyFill="1" applyBorder="1" applyAlignment="1">
      <alignment horizontal="center" vertical="center" wrapText="1"/>
    </xf>
    <xf numFmtId="49" fontId="198" fillId="50" borderId="20" xfId="0" applyNumberFormat="1" applyFont="1" applyFill="1" applyBorder="1" applyAlignment="1" applyProtection="1">
      <alignment horizontal="center" vertical="center" wrapText="1"/>
      <protection/>
    </xf>
    <xf numFmtId="49" fontId="121" fillId="50" borderId="26" xfId="0" applyNumberFormat="1" applyFont="1" applyFill="1" applyBorder="1" applyAlignment="1" applyProtection="1">
      <alignment horizontal="center" vertical="center" wrapText="1"/>
      <protection/>
    </xf>
    <xf numFmtId="49" fontId="121" fillId="50" borderId="40" xfId="0" applyNumberFormat="1" applyFont="1" applyFill="1" applyBorder="1" applyAlignment="1">
      <alignment horizontal="center" vertical="center" wrapText="1"/>
    </xf>
    <xf numFmtId="49" fontId="121" fillId="50" borderId="25" xfId="0" applyNumberFormat="1" applyFont="1" applyFill="1" applyBorder="1" applyAlignment="1">
      <alignment horizontal="center" vertical="center" wrapText="1"/>
    </xf>
    <xf numFmtId="49" fontId="118" fillId="50" borderId="36" xfId="0" applyNumberFormat="1" applyFont="1" applyFill="1" applyBorder="1" applyAlignment="1">
      <alignment horizontal="center" vertical="center" wrapText="1"/>
    </xf>
    <xf numFmtId="49" fontId="118" fillId="50" borderId="39" xfId="0" applyNumberFormat="1" applyFont="1" applyFill="1" applyBorder="1" applyAlignment="1">
      <alignment horizontal="center" vertical="center" wrapText="1"/>
    </xf>
    <xf numFmtId="49" fontId="118" fillId="50" borderId="37" xfId="0" applyNumberFormat="1" applyFont="1" applyFill="1" applyBorder="1" applyAlignment="1">
      <alignment horizontal="center" vertical="center" wrapText="1"/>
    </xf>
    <xf numFmtId="49" fontId="118" fillId="50" borderId="21" xfId="0" applyNumberFormat="1" applyFont="1" applyFill="1" applyBorder="1" applyAlignment="1" applyProtection="1">
      <alignment horizontal="center" vertical="center" wrapText="1"/>
      <protection/>
    </xf>
    <xf numFmtId="49" fontId="118" fillId="50" borderId="35" xfId="0" applyNumberFormat="1" applyFont="1" applyFill="1" applyBorder="1" applyAlignment="1" applyProtection="1">
      <alignment horizontal="center" vertical="center" wrapText="1"/>
      <protection/>
    </xf>
    <xf numFmtId="49" fontId="118" fillId="50" borderId="19" xfId="0" applyNumberFormat="1" applyFont="1" applyFill="1" applyBorder="1" applyAlignment="1" applyProtection="1">
      <alignment horizontal="center" vertical="center" wrapText="1"/>
      <protection/>
    </xf>
    <xf numFmtId="49" fontId="118" fillId="50" borderId="36" xfId="0" applyNumberFormat="1" applyFont="1" applyFill="1" applyBorder="1" applyAlignment="1" applyProtection="1">
      <alignment horizontal="center" vertical="center" wrapText="1"/>
      <protection/>
    </xf>
    <xf numFmtId="1" fontId="121" fillId="50" borderId="26" xfId="0" applyNumberFormat="1" applyFont="1" applyFill="1" applyBorder="1" applyAlignment="1">
      <alignment horizontal="center" vertical="center"/>
    </xf>
    <xf numFmtId="1" fontId="121" fillId="50" borderId="40" xfId="0" applyNumberFormat="1" applyFont="1" applyFill="1" applyBorder="1" applyAlignment="1">
      <alignment horizontal="center" vertical="center"/>
    </xf>
    <xf numFmtId="1" fontId="121" fillId="50" borderId="25" xfId="0" applyNumberFormat="1" applyFont="1" applyFill="1" applyBorder="1" applyAlignment="1">
      <alignment horizontal="center" vertical="center"/>
    </xf>
    <xf numFmtId="49" fontId="0" fillId="50" borderId="0" xfId="0" applyNumberFormat="1" applyFont="1" applyFill="1" applyBorder="1" applyAlignment="1">
      <alignment/>
    </xf>
    <xf numFmtId="49" fontId="118" fillId="50" borderId="26" xfId="0" applyNumberFormat="1" applyFont="1" applyFill="1" applyBorder="1" applyAlignment="1" applyProtection="1">
      <alignment horizontal="center" vertical="center" wrapText="1"/>
      <protection/>
    </xf>
    <xf numFmtId="49" fontId="118" fillId="50" borderId="40"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22" fillId="50" borderId="22" xfId="0" applyNumberFormat="1" applyFont="1" applyFill="1" applyBorder="1" applyAlignment="1">
      <alignment/>
    </xf>
    <xf numFmtId="49" fontId="118" fillId="50" borderId="20" xfId="0" applyNumberFormat="1" applyFont="1" applyFill="1" applyBorder="1" applyAlignment="1">
      <alignment horizontal="center" vertical="center" wrapText="1"/>
    </xf>
    <xf numFmtId="49" fontId="30" fillId="0" borderId="0" xfId="0" applyNumberFormat="1" applyFont="1" applyFill="1" applyAlignment="1">
      <alignment horizontal="center"/>
    </xf>
    <xf numFmtId="49" fontId="30" fillId="0" borderId="0" xfId="0" applyNumberFormat="1" applyFont="1" applyFill="1" applyAlignment="1">
      <alignment horizontal="center" wrapText="1"/>
    </xf>
    <xf numFmtId="0" fontId="88" fillId="0" borderId="0" xfId="0" applyNumberFormat="1" applyFont="1" applyFill="1" applyAlignment="1">
      <alignment horizontal="center"/>
    </xf>
    <xf numFmtId="49" fontId="12" fillId="0" borderId="20" xfId="0" applyNumberFormat="1" applyFont="1" applyFill="1" applyBorder="1" applyAlignment="1">
      <alignment horizontal="center" vertical="center" wrapText="1"/>
    </xf>
    <xf numFmtId="49" fontId="88" fillId="0" borderId="20" xfId="0" applyNumberFormat="1" applyFont="1" applyFill="1" applyBorder="1" applyAlignment="1" applyProtection="1">
      <alignment horizontal="center" vertical="center" wrapText="1"/>
      <protection/>
    </xf>
    <xf numFmtId="49" fontId="12" fillId="0" borderId="0" xfId="0" applyNumberFormat="1" applyFont="1" applyFill="1" applyAlignment="1">
      <alignment horizontal="left"/>
    </xf>
    <xf numFmtId="49" fontId="30" fillId="0" borderId="0" xfId="0" applyNumberFormat="1" applyFont="1" applyFill="1" applyBorder="1" applyAlignment="1">
      <alignment horizontal="left" wrapText="1"/>
    </xf>
    <xf numFmtId="49" fontId="12" fillId="0" borderId="20" xfId="0" applyNumberFormat="1" applyFont="1" applyFill="1" applyBorder="1" applyAlignment="1" applyProtection="1">
      <alignment horizontal="center" vertical="center" wrapText="1"/>
      <protection/>
    </xf>
    <xf numFmtId="0" fontId="12" fillId="0" borderId="2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wrapText="1"/>
    </xf>
    <xf numFmtId="0" fontId="111" fillId="0" borderId="0" xfId="0" applyNumberFormat="1" applyFont="1" applyFill="1" applyBorder="1" applyAlignment="1">
      <alignment horizontal="center" wrapText="1"/>
    </xf>
    <xf numFmtId="0" fontId="12" fillId="0" borderId="21" xfId="136" applyFont="1" applyFill="1" applyBorder="1" applyAlignment="1">
      <alignment horizontal="center" vertical="center" wrapText="1"/>
      <protection/>
    </xf>
    <xf numFmtId="0" fontId="12" fillId="0" borderId="38" xfId="136" applyFont="1" applyFill="1" applyBorder="1" applyAlignment="1">
      <alignment horizontal="center" vertical="center" wrapText="1"/>
      <protection/>
    </xf>
    <xf numFmtId="0" fontId="30" fillId="0" borderId="0" xfId="0" applyNumberFormat="1" applyFont="1" applyFill="1" applyBorder="1" applyAlignment="1">
      <alignment horizontal="left" wrapText="1"/>
    </xf>
    <xf numFmtId="1" fontId="12" fillId="0" borderId="2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49" fontId="188" fillId="50" borderId="40" xfId="0" applyNumberFormat="1" applyFont="1" applyFill="1" applyBorder="1" applyAlignment="1" applyProtection="1">
      <alignment horizontal="center" vertical="center" wrapText="1"/>
      <protection/>
    </xf>
    <xf numFmtId="49" fontId="29" fillId="0" borderId="0" xfId="0" applyNumberFormat="1" applyFont="1" applyFill="1" applyAlignment="1">
      <alignment horizontal="center"/>
    </xf>
    <xf numFmtId="49" fontId="29" fillId="0" borderId="0" xfId="0" applyNumberFormat="1" applyFont="1" applyFill="1" applyBorder="1" applyAlignment="1">
      <alignment horizontal="center"/>
    </xf>
    <xf numFmtId="49" fontId="194" fillId="50" borderId="26" xfId="0" applyNumberFormat="1" applyFont="1" applyFill="1" applyBorder="1" applyAlignment="1" applyProtection="1">
      <alignment horizontal="center" vertical="center" wrapText="1"/>
      <protection/>
    </xf>
    <xf numFmtId="49" fontId="194" fillId="50" borderId="2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0" fontId="29" fillId="0" borderId="0" xfId="0" applyNumberFormat="1" applyFont="1" applyFill="1" applyBorder="1" applyAlignment="1">
      <alignment horizontal="center" wrapText="1"/>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29" fillId="0" borderId="0" xfId="0" applyNumberFormat="1" applyFont="1" applyFill="1" applyBorder="1" applyAlignment="1">
      <alignment horizontal="center" vertical="center"/>
    </xf>
    <xf numFmtId="49" fontId="118" fillId="0" borderId="20" xfId="0" applyNumberFormat="1" applyFont="1" applyFill="1" applyBorder="1" applyAlignment="1" applyProtection="1">
      <alignment horizontal="center" vertical="center" wrapText="1"/>
      <protection/>
    </xf>
    <xf numFmtId="0" fontId="35"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wrapText="1"/>
    </xf>
    <xf numFmtId="49" fontId="22" fillId="0" borderId="0" xfId="0" applyNumberFormat="1" applyFont="1" applyFill="1" applyBorder="1" applyAlignment="1">
      <alignment horizontal="center"/>
    </xf>
    <xf numFmtId="49" fontId="18" fillId="0" borderId="0" xfId="0" applyNumberFormat="1" applyFont="1" applyFill="1" applyAlignment="1">
      <alignment horizontal="center"/>
    </xf>
    <xf numFmtId="49" fontId="18" fillId="0" borderId="0" xfId="0" applyNumberFormat="1" applyFont="1" applyFill="1" applyAlignment="1">
      <alignment horizontal="center" wrapText="1"/>
    </xf>
    <xf numFmtId="0" fontId="37" fillId="0" borderId="0" xfId="0" applyNumberFormat="1" applyFont="1" applyFill="1" applyAlignment="1">
      <alignment horizontal="center"/>
    </xf>
    <xf numFmtId="49" fontId="118" fillId="0" borderId="20" xfId="0" applyNumberFormat="1" applyFont="1" applyFill="1" applyBorder="1" applyAlignment="1">
      <alignment horizontal="center" vertical="center" wrapText="1"/>
    </xf>
    <xf numFmtId="1" fontId="118" fillId="0" borderId="20" xfId="0" applyNumberFormat="1" applyFont="1" applyFill="1" applyBorder="1" applyAlignment="1">
      <alignment horizontal="center" vertical="center"/>
    </xf>
    <xf numFmtId="0" fontId="118" fillId="0" borderId="20" xfId="0" applyNumberFormat="1" applyFont="1" applyFill="1" applyBorder="1" applyAlignment="1">
      <alignment horizontal="center" vertical="center" wrapText="1"/>
    </xf>
    <xf numFmtId="49" fontId="119" fillId="0" borderId="43" xfId="0" applyNumberFormat="1" applyFont="1" applyFill="1" applyBorder="1" applyAlignment="1" applyProtection="1">
      <alignment horizontal="center" vertical="center" wrapText="1"/>
      <protection/>
    </xf>
    <xf numFmtId="49" fontId="119" fillId="0" borderId="20" xfId="0" applyNumberFormat="1" applyFont="1" applyFill="1" applyBorder="1" applyAlignment="1" applyProtection="1">
      <alignment horizontal="center" vertical="center" wrapText="1"/>
      <protection/>
    </xf>
    <xf numFmtId="0" fontId="29" fillId="0" borderId="0" xfId="147" applyNumberFormat="1" applyFont="1" applyFill="1" applyBorder="1" applyAlignment="1">
      <alignment horizontal="center" wrapText="1"/>
      <protection/>
    </xf>
    <xf numFmtId="0" fontId="29" fillId="0" borderId="0" xfId="147" applyNumberFormat="1" applyFont="1" applyFill="1" applyAlignment="1">
      <alignment horizontal="center"/>
      <protection/>
    </xf>
    <xf numFmtId="0" fontId="35" fillId="50" borderId="0" xfId="147" applyNumberFormat="1" applyFont="1" applyFill="1" applyBorder="1" applyAlignment="1">
      <alignment horizontal="center" wrapText="1"/>
      <protection/>
    </xf>
    <xf numFmtId="0" fontId="29" fillId="50" borderId="0" xfId="147" applyNumberFormat="1" applyFont="1" applyFill="1" applyBorder="1" applyAlignment="1">
      <alignment horizontal="center" wrapText="1"/>
      <protection/>
    </xf>
    <xf numFmtId="0" fontId="33" fillId="0" borderId="0" xfId="147" applyNumberFormat="1" applyFont="1" applyFill="1" applyAlignment="1">
      <alignment horizontal="center" wrapText="1"/>
      <protection/>
    </xf>
    <xf numFmtId="0" fontId="20" fillId="50" borderId="20" xfId="147" applyNumberFormat="1" applyFont="1" applyFill="1" applyBorder="1" applyAlignment="1">
      <alignment horizontal="center" vertical="center" wrapText="1"/>
      <protection/>
    </xf>
    <xf numFmtId="49" fontId="9" fillId="50" borderId="26" xfId="0" applyNumberFormat="1" applyFont="1" applyFill="1" applyBorder="1" applyAlignment="1">
      <alignment horizontal="center" vertical="center"/>
    </xf>
    <xf numFmtId="49" fontId="9" fillId="50" borderId="25" xfId="0" applyNumberFormat="1" applyFont="1" applyFill="1" applyBorder="1" applyAlignment="1">
      <alignment horizontal="center" vertical="center"/>
    </xf>
    <xf numFmtId="49" fontId="9" fillId="50" borderId="26" xfId="147" applyNumberFormat="1" applyFont="1" applyFill="1" applyBorder="1" applyAlignment="1">
      <alignment horizontal="center" vertical="center" wrapText="1"/>
      <protection/>
    </xf>
    <xf numFmtId="49" fontId="9" fillId="50" borderId="40" xfId="147" applyNumberFormat="1" applyFont="1" applyFill="1" applyBorder="1" applyAlignment="1">
      <alignment horizontal="center" vertical="center" wrapText="1"/>
      <protection/>
    </xf>
    <xf numFmtId="49" fontId="9" fillId="50" borderId="25" xfId="147" applyNumberFormat="1" applyFont="1" applyFill="1" applyBorder="1" applyAlignment="1">
      <alignment horizontal="center" vertical="center" wrapText="1"/>
      <protection/>
    </xf>
    <xf numFmtId="49" fontId="31" fillId="50" borderId="25" xfId="147" applyNumberFormat="1" applyFont="1" applyFill="1" applyBorder="1" applyAlignment="1">
      <alignment horizontal="center" vertical="center" wrapText="1"/>
      <protection/>
    </xf>
    <xf numFmtId="49" fontId="11" fillId="50" borderId="0" xfId="147" applyNumberFormat="1" applyFont="1" applyFill="1" applyBorder="1" applyAlignment="1">
      <alignment horizontal="left" vertical="center" wrapText="1"/>
      <protection/>
    </xf>
    <xf numFmtId="49" fontId="22" fillId="50" borderId="22" xfId="147" applyNumberFormat="1" applyFont="1" applyFill="1" applyBorder="1" applyAlignment="1">
      <alignment horizontal="center" vertical="center"/>
      <protection/>
    </xf>
    <xf numFmtId="0" fontId="9" fillId="50" borderId="35" xfId="147" applyNumberFormat="1" applyFont="1" applyFill="1" applyBorder="1" applyAlignment="1">
      <alignment horizontal="center" vertical="center" wrapText="1"/>
      <protection/>
    </xf>
    <xf numFmtId="0" fontId="9" fillId="50" borderId="36" xfId="147" applyNumberFormat="1" applyFont="1" applyFill="1" applyBorder="1" applyAlignment="1">
      <alignment horizontal="center" vertical="center" wrapText="1"/>
      <protection/>
    </xf>
    <xf numFmtId="0" fontId="9" fillId="50" borderId="24" xfId="147" applyNumberFormat="1" applyFont="1" applyFill="1" applyBorder="1" applyAlignment="1">
      <alignment horizontal="center" vertical="center" wrapText="1"/>
      <protection/>
    </xf>
    <xf numFmtId="0" fontId="9" fillId="50" borderId="39" xfId="147" applyNumberFormat="1" applyFont="1" applyFill="1" applyBorder="1" applyAlignment="1">
      <alignment horizontal="center" vertical="center" wrapText="1"/>
      <protection/>
    </xf>
    <xf numFmtId="49" fontId="9" fillId="50" borderId="20" xfId="147" applyNumberFormat="1" applyFont="1" applyFill="1" applyBorder="1" applyAlignment="1">
      <alignment horizontal="center" vertical="center" wrapText="1"/>
      <protection/>
    </xf>
    <xf numFmtId="49" fontId="18" fillId="50" borderId="0" xfId="147" applyNumberFormat="1" applyFont="1" applyFill="1" applyAlignment="1">
      <alignment horizontal="center" vertical="center" wrapText="1"/>
      <protection/>
    </xf>
    <xf numFmtId="0" fontId="11" fillId="50" borderId="0" xfId="147" applyNumberFormat="1" applyFont="1" applyFill="1" applyBorder="1" applyAlignment="1">
      <alignment horizontal="left" vertical="center" wrapText="1"/>
      <protection/>
    </xf>
    <xf numFmtId="0" fontId="37" fillId="50" borderId="0" xfId="147" applyNumberFormat="1" applyFont="1" applyFill="1" applyAlignment="1">
      <alignment horizontal="center"/>
      <protection/>
    </xf>
    <xf numFmtId="49" fontId="8" fillId="50" borderId="0" xfId="147" applyNumberFormat="1" applyFont="1" applyFill="1" applyBorder="1" applyAlignment="1">
      <alignment horizontal="left" vertical="center" wrapText="1"/>
      <protection/>
    </xf>
    <xf numFmtId="49" fontId="0" fillId="0" borderId="22" xfId="147" applyNumberFormat="1" applyFont="1" applyFill="1" applyBorder="1" applyAlignment="1">
      <alignment horizontal="center"/>
      <protection/>
    </xf>
    <xf numFmtId="49" fontId="22" fillId="0" borderId="0" xfId="147" applyNumberFormat="1" applyFont="1" applyFill="1" applyAlignment="1">
      <alignment horizontal="center"/>
      <protection/>
    </xf>
    <xf numFmtId="49" fontId="26" fillId="0" borderId="0" xfId="147" applyNumberFormat="1" applyFont="1" applyFill="1" applyAlignment="1">
      <alignment horizontal="center"/>
      <protection/>
    </xf>
    <xf numFmtId="49" fontId="25" fillId="0" borderId="26" xfId="147" applyNumberFormat="1" applyFont="1" applyFill="1" applyBorder="1" applyAlignment="1">
      <alignment horizontal="center" vertical="center" wrapText="1"/>
      <protection/>
    </xf>
    <xf numFmtId="49" fontId="25" fillId="0" borderId="25" xfId="147" applyNumberFormat="1" applyFont="1" applyFill="1" applyBorder="1" applyAlignment="1">
      <alignment horizontal="center" vertical="center" wrapText="1"/>
      <protection/>
    </xf>
    <xf numFmtId="49" fontId="8" fillId="50" borderId="26" xfId="147" applyNumberFormat="1" applyFont="1" applyFill="1" applyBorder="1" applyAlignment="1">
      <alignment horizontal="center"/>
      <protection/>
    </xf>
    <xf numFmtId="49" fontId="8" fillId="50" borderId="25" xfId="147" applyNumberFormat="1" applyFont="1" applyFill="1" applyBorder="1" applyAlignment="1">
      <alignment horizontal="center"/>
      <protection/>
    </xf>
    <xf numFmtId="3" fontId="22" fillId="0" borderId="19" xfId="147" applyNumberFormat="1" applyFont="1" applyFill="1" applyBorder="1" applyAlignment="1">
      <alignment horizontal="center" vertical="center" wrapText="1"/>
      <protection/>
    </xf>
    <xf numFmtId="0" fontId="18" fillId="0" borderId="0" xfId="147" applyNumberFormat="1" applyFont="1" applyFill="1" applyBorder="1" applyAlignment="1">
      <alignment horizontal="center" vertical="center" wrapText="1"/>
      <protection/>
    </xf>
    <xf numFmtId="49" fontId="9" fillId="0" borderId="22" xfId="147" applyNumberFormat="1" applyFont="1" applyFill="1" applyBorder="1" applyAlignment="1">
      <alignment horizontal="center" vertical="center" wrapText="1"/>
      <protection/>
    </xf>
    <xf numFmtId="49" fontId="0" fillId="0" borderId="20" xfId="147" applyNumberFormat="1" applyFont="1" applyFill="1" applyBorder="1" applyAlignment="1">
      <alignment horizontal="center"/>
      <protection/>
    </xf>
    <xf numFmtId="49" fontId="9" fillId="0" borderId="38" xfId="147" applyNumberFormat="1" applyFont="1" applyFill="1" applyBorder="1" applyAlignment="1">
      <alignment horizontal="center" vertical="center" wrapText="1"/>
      <protection/>
    </xf>
    <xf numFmtId="49" fontId="9" fillId="0" borderId="40" xfId="147" applyNumberFormat="1" applyFont="1" applyFill="1" applyBorder="1" applyAlignment="1">
      <alignment horizontal="center" vertical="center" wrapText="1"/>
      <protection/>
    </xf>
    <xf numFmtId="49" fontId="9" fillId="0" borderId="25" xfId="147" applyNumberFormat="1" applyFont="1" applyFill="1" applyBorder="1" applyAlignment="1">
      <alignment horizontal="center" vertical="center" wrapText="1"/>
      <protection/>
    </xf>
    <xf numFmtId="49" fontId="9" fillId="0" borderId="20" xfId="147" applyNumberFormat="1" applyFont="1" applyFill="1" applyBorder="1" applyAlignment="1">
      <alignment horizontal="center" vertical="center" wrapText="1"/>
      <protection/>
    </xf>
    <xf numFmtId="49" fontId="7" fillId="0" borderId="0" xfId="147" applyNumberFormat="1" applyFont="1" applyFill="1" applyAlignment="1">
      <alignment horizontal="center" vertical="top" wrapText="1"/>
      <protection/>
    </xf>
    <xf numFmtId="49" fontId="0" fillId="0" borderId="0" xfId="147" applyNumberFormat="1" applyFont="1" applyFill="1" applyBorder="1" applyAlignment="1">
      <alignment horizontal="left"/>
      <protection/>
    </xf>
    <xf numFmtId="49" fontId="7" fillId="0" borderId="0" xfId="147" applyNumberFormat="1" applyFont="1" applyFill="1" applyBorder="1" applyAlignment="1">
      <alignment horizontal="left"/>
      <protection/>
    </xf>
    <xf numFmtId="49" fontId="0" fillId="0" borderId="0" xfId="147" applyNumberFormat="1" applyFont="1" applyFill="1" applyAlignment="1">
      <alignment horizontal="left" wrapText="1"/>
      <protection/>
    </xf>
    <xf numFmtId="49" fontId="0" fillId="0" borderId="0" xfId="147" applyNumberFormat="1" applyFont="1" applyFill="1" applyAlignment="1">
      <alignment horizontal="left" wrapText="1"/>
      <protection/>
    </xf>
    <xf numFmtId="0" fontId="7" fillId="0" borderId="0" xfId="147" applyNumberFormat="1" applyFont="1" applyFill="1" applyBorder="1" applyAlignment="1">
      <alignment horizontal="left" wrapText="1"/>
      <protection/>
    </xf>
    <xf numFmtId="0" fontId="0" fillId="0" borderId="0" xfId="147" applyNumberFormat="1" applyFont="1" applyFill="1" applyBorder="1" applyAlignment="1">
      <alignment horizontal="left" wrapText="1"/>
      <protection/>
    </xf>
    <xf numFmtId="49" fontId="22" fillId="0" borderId="0" xfId="147" applyNumberFormat="1" applyFont="1" applyFill="1" applyBorder="1" applyAlignment="1">
      <alignment horizontal="left"/>
      <protection/>
    </xf>
    <xf numFmtId="49" fontId="7" fillId="0" borderId="0" xfId="147" applyNumberFormat="1" applyFont="1" applyFill="1" applyBorder="1" applyAlignment="1">
      <alignment horizontal="left" wrapText="1"/>
      <protection/>
    </xf>
    <xf numFmtId="49" fontId="0" fillId="0" borderId="0" xfId="147" applyNumberFormat="1" applyFont="1" applyFill="1" applyAlignment="1">
      <alignment horizontal="left"/>
      <protection/>
    </xf>
    <xf numFmtId="49" fontId="0" fillId="0" borderId="0" xfId="147" applyNumberFormat="1" applyFont="1" applyFill="1" applyAlignment="1">
      <alignment horizontal="left"/>
      <protection/>
    </xf>
    <xf numFmtId="0" fontId="7" fillId="0" borderId="0" xfId="147" applyNumberFormat="1" applyFont="1" applyFill="1" applyAlignment="1">
      <alignment horizontal="center"/>
      <protection/>
    </xf>
    <xf numFmtId="49" fontId="18" fillId="0" borderId="0" xfId="147" applyNumberFormat="1" applyFont="1" applyFill="1" applyBorder="1" applyAlignment="1">
      <alignment horizontal="center" vertical="center" wrapText="1"/>
      <protection/>
    </xf>
    <xf numFmtId="0" fontId="7" fillId="0" borderId="0" xfId="147" applyFont="1" applyFill="1" applyAlignment="1">
      <alignment horizontal="center"/>
      <protection/>
    </xf>
    <xf numFmtId="0" fontId="26" fillId="0" borderId="0" xfId="147" applyNumberFormat="1" applyFont="1" applyFill="1" applyBorder="1" applyAlignment="1">
      <alignment horizontal="center" vertical="center"/>
      <protection/>
    </xf>
    <xf numFmtId="0" fontId="26" fillId="0" borderId="22" xfId="147" applyNumberFormat="1" applyFont="1" applyFill="1" applyBorder="1" applyAlignment="1">
      <alignment horizontal="center" vertical="center"/>
      <protection/>
    </xf>
    <xf numFmtId="0" fontId="9" fillId="0" borderId="35" xfId="147" applyNumberFormat="1" applyFont="1" applyFill="1" applyBorder="1" applyAlignment="1">
      <alignment horizontal="center" vertical="center" wrapText="1"/>
      <protection/>
    </xf>
    <xf numFmtId="0" fontId="9" fillId="0" borderId="36" xfId="147" applyNumberFormat="1" applyFont="1" applyFill="1" applyBorder="1" applyAlignment="1">
      <alignment horizontal="center" vertical="center" wrapText="1"/>
      <protection/>
    </xf>
    <xf numFmtId="0" fontId="9" fillId="0" borderId="24" xfId="147" applyNumberFormat="1" applyFont="1" applyFill="1" applyBorder="1" applyAlignment="1">
      <alignment horizontal="center" vertical="center" wrapText="1"/>
      <protection/>
    </xf>
    <xf numFmtId="0" fontId="9" fillId="0" borderId="39" xfId="147" applyNumberFormat="1" applyFont="1" applyFill="1" applyBorder="1" applyAlignment="1">
      <alignment horizontal="center" vertical="center" wrapText="1"/>
      <protection/>
    </xf>
    <xf numFmtId="49" fontId="9" fillId="0" borderId="26" xfId="147" applyNumberFormat="1" applyFont="1" applyFill="1" applyBorder="1" applyAlignment="1">
      <alignment horizontal="center" vertical="center" wrapText="1"/>
      <protection/>
    </xf>
    <xf numFmtId="49" fontId="8" fillId="0" borderId="20" xfId="147" applyNumberFormat="1" applyFont="1" applyFill="1" applyBorder="1" applyAlignment="1">
      <alignment horizontal="center" vertical="center" wrapText="1"/>
      <protection/>
    </xf>
    <xf numFmtId="49" fontId="17" fillId="0" borderId="0" xfId="147" applyNumberFormat="1" applyFont="1" applyFill="1" applyBorder="1" applyAlignment="1">
      <alignment wrapText="1"/>
      <protection/>
    </xf>
    <xf numFmtId="0" fontId="29" fillId="0" borderId="0" xfId="147" applyFont="1" applyFill="1" applyAlignment="1">
      <alignment horizontal="center"/>
      <protection/>
    </xf>
    <xf numFmtId="49" fontId="20" fillId="0" borderId="20" xfId="147" applyNumberFormat="1" applyFont="1" applyFill="1" applyBorder="1" applyAlignment="1">
      <alignment horizontal="center" wrapText="1"/>
      <protection/>
    </xf>
    <xf numFmtId="49" fontId="8" fillId="47" borderId="26" xfId="0" applyNumberFormat="1" applyFont="1" applyFill="1" applyBorder="1" applyAlignment="1">
      <alignment horizontal="center"/>
    </xf>
    <xf numFmtId="49" fontId="8" fillId="47" borderId="25" xfId="0" applyNumberFormat="1" applyFont="1" applyFill="1" applyBorder="1" applyAlignment="1">
      <alignment horizontal="center"/>
    </xf>
    <xf numFmtId="0" fontId="35" fillId="0" borderId="0" xfId="147" applyNumberFormat="1" applyFont="1" applyFill="1" applyBorder="1" applyAlignment="1">
      <alignment horizontal="center"/>
      <protection/>
    </xf>
    <xf numFmtId="0" fontId="29" fillId="0" borderId="0" xfId="147" applyNumberFormat="1" applyFont="1" applyFill="1" applyBorder="1" applyAlignment="1">
      <alignment horizontal="center"/>
      <protection/>
    </xf>
    <xf numFmtId="49" fontId="29" fillId="0" borderId="0" xfId="147" applyNumberFormat="1" applyFont="1" applyFill="1" applyBorder="1" applyAlignment="1">
      <alignment horizontal="center" wrapText="1"/>
      <protection/>
    </xf>
    <xf numFmtId="49" fontId="17" fillId="0" borderId="0" xfId="147" applyNumberFormat="1" applyFont="1" applyFill="1" applyBorder="1" applyAlignment="1">
      <alignment horizontal="center" wrapText="1"/>
      <protection/>
    </xf>
    <xf numFmtId="49" fontId="7" fillId="0" borderId="0" xfId="147" applyNumberFormat="1" applyFont="1" applyFill="1" applyAlignment="1">
      <alignment horizontal="left" wrapText="1"/>
      <protection/>
    </xf>
    <xf numFmtId="49" fontId="22" fillId="0" borderId="22" xfId="147" applyNumberFormat="1" applyFont="1" applyFill="1" applyBorder="1" applyAlignment="1">
      <alignment horizontal="left"/>
      <protection/>
    </xf>
    <xf numFmtId="49" fontId="0" fillId="0" borderId="20" xfId="147" applyNumberFormat="1" applyFont="1" applyFill="1" applyBorder="1" applyAlignment="1">
      <alignment horizontal="center" vertical="center"/>
      <protection/>
    </xf>
    <xf numFmtId="49" fontId="0" fillId="0" borderId="0" xfId="147" applyNumberFormat="1" applyFont="1" applyFill="1" applyAlignment="1">
      <alignment horizontal="justify" wrapText="1"/>
      <protection/>
    </xf>
    <xf numFmtId="49" fontId="0" fillId="0" borderId="0" xfId="147" applyNumberFormat="1" applyFont="1" applyFill="1" applyAlignment="1">
      <alignment horizontal="justify" wrapText="1"/>
      <protection/>
    </xf>
    <xf numFmtId="0" fontId="7" fillId="0" borderId="0" xfId="147" applyNumberFormat="1" applyFont="1" applyFill="1" applyAlignment="1">
      <alignment horizontal="left" wrapText="1"/>
      <protection/>
    </xf>
    <xf numFmtId="49" fontId="18" fillId="0" borderId="0" xfId="147" applyNumberFormat="1" applyFont="1" applyFill="1" applyAlignment="1">
      <alignment horizontal="center" wrapText="1"/>
      <protection/>
    </xf>
    <xf numFmtId="0" fontId="18" fillId="0" borderId="0" xfId="147" applyNumberFormat="1" applyFont="1" applyFill="1" applyAlignment="1">
      <alignment horizontal="center" wrapText="1"/>
      <protection/>
    </xf>
    <xf numFmtId="49" fontId="17" fillId="0" borderId="0" xfId="150" applyNumberFormat="1" applyFont="1" applyFill="1" applyBorder="1" applyAlignment="1">
      <alignment horizontal="left" wrapText="1"/>
      <protection/>
    </xf>
    <xf numFmtId="0" fontId="33" fillId="0" borderId="0" xfId="150" applyNumberFormat="1" applyFont="1" applyFill="1" applyAlignment="1">
      <alignment horizontal="center"/>
      <protection/>
    </xf>
    <xf numFmtId="0" fontId="29" fillId="0" borderId="0" xfId="150" applyNumberFormat="1" applyFont="1" applyFill="1" applyBorder="1" applyAlignment="1">
      <alignment horizontal="center"/>
      <protection/>
    </xf>
    <xf numFmtId="0" fontId="83" fillId="0" borderId="0" xfId="150" applyNumberFormat="1" applyFont="1" applyFill="1" applyAlignment="1">
      <alignment horizontal="center"/>
      <protection/>
    </xf>
    <xf numFmtId="0" fontId="84" fillId="0" borderId="0" xfId="150" applyNumberFormat="1" applyFont="1" applyFill="1" applyAlignment="1">
      <alignment horizontal="center"/>
      <protection/>
    </xf>
    <xf numFmtId="0" fontId="18" fillId="0" borderId="0" xfId="147" applyNumberFormat="1" applyFont="1" applyFill="1" applyAlignment="1">
      <alignment horizontal="center"/>
      <protection/>
    </xf>
    <xf numFmtId="49" fontId="9" fillId="0" borderId="26" xfId="0" applyNumberFormat="1" applyFont="1" applyBorder="1" applyAlignment="1">
      <alignment horizontal="center" wrapText="1"/>
    </xf>
    <xf numFmtId="49" fontId="9" fillId="0" borderId="25" xfId="0" applyNumberFormat="1" applyFont="1" applyBorder="1" applyAlignment="1">
      <alignment horizontal="center" wrapText="1"/>
    </xf>
    <xf numFmtId="0" fontId="35" fillId="0" borderId="0" xfId="150" applyNumberFormat="1" applyFont="1" applyFill="1" applyBorder="1" applyAlignment="1">
      <alignment horizontal="center" wrapText="1"/>
      <protection/>
    </xf>
    <xf numFmtId="0" fontId="35" fillId="0" borderId="19" xfId="150" applyNumberFormat="1" applyFont="1" applyFill="1" applyBorder="1" applyAlignment="1">
      <alignment horizontal="center"/>
      <protection/>
    </xf>
    <xf numFmtId="0" fontId="29" fillId="0" borderId="0" xfId="150" applyNumberFormat="1" applyFont="1" applyFill="1" applyBorder="1" applyAlignment="1">
      <alignment horizontal="center" wrapText="1"/>
      <protection/>
    </xf>
    <xf numFmtId="49" fontId="16" fillId="0" borderId="0" xfId="150" applyNumberFormat="1" applyFont="1" applyFill="1" applyBorder="1" applyAlignment="1">
      <alignment horizontal="center" wrapText="1"/>
      <protection/>
    </xf>
    <xf numFmtId="49" fontId="28" fillId="0" borderId="20" xfId="150" applyNumberFormat="1" applyFont="1" applyFill="1" applyBorder="1" applyAlignment="1">
      <alignment horizontal="center" vertical="center" wrapText="1" readingOrder="1"/>
      <protection/>
    </xf>
    <xf numFmtId="0" fontId="28" fillId="0" borderId="20" xfId="150" applyFont="1" applyFill="1" applyBorder="1" applyAlignment="1">
      <alignment horizontal="center" vertical="center" wrapText="1" readingOrder="1"/>
      <protection/>
    </xf>
    <xf numFmtId="49" fontId="18" fillId="0" borderId="0" xfId="150" applyNumberFormat="1" applyFont="1" applyFill="1" applyAlignment="1">
      <alignment horizontal="center" wrapText="1"/>
      <protection/>
    </xf>
    <xf numFmtId="0" fontId="37" fillId="0" borderId="0" xfId="150" applyNumberFormat="1" applyFont="1" applyFill="1" applyAlignment="1">
      <alignment horizontal="center"/>
      <protection/>
    </xf>
    <xf numFmtId="0" fontId="27" fillId="0" borderId="0" xfId="150" applyNumberFormat="1" applyFont="1" applyFill="1" applyAlignment="1">
      <alignment horizontal="center"/>
      <protection/>
    </xf>
    <xf numFmtId="49" fontId="28" fillId="0" borderId="35" xfId="150" applyNumberFormat="1" applyFont="1" applyFill="1" applyBorder="1" applyAlignment="1">
      <alignment horizontal="center" vertical="center" wrapText="1" readingOrder="1"/>
      <protection/>
    </xf>
    <xf numFmtId="49" fontId="28" fillId="0" borderId="36" xfId="150" applyNumberFormat="1" applyFont="1" applyFill="1" applyBorder="1" applyAlignment="1">
      <alignment horizontal="center" vertical="center" wrapText="1" readingOrder="1"/>
      <protection/>
    </xf>
    <xf numFmtId="49" fontId="28" fillId="0" borderId="24" xfId="150" applyNumberFormat="1" applyFont="1" applyFill="1" applyBorder="1" applyAlignment="1">
      <alignment horizontal="center" vertical="center" wrapText="1" readingOrder="1"/>
      <protection/>
    </xf>
    <xf numFmtId="49" fontId="28" fillId="0" borderId="39" xfId="150"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49" fontId="23" fillId="0" borderId="0" xfId="150" applyNumberFormat="1" applyFont="1" applyFill="1" applyBorder="1" applyAlignment="1">
      <alignment horizontal="left" wrapText="1"/>
      <protection/>
    </xf>
    <xf numFmtId="49" fontId="33" fillId="0" borderId="0" xfId="150" applyNumberFormat="1" applyFont="1" applyFill="1" applyAlignment="1">
      <alignment horizontal="center"/>
      <protection/>
    </xf>
    <xf numFmtId="0" fontId="29" fillId="0" borderId="0" xfId="150" applyFont="1" applyFill="1" applyBorder="1" applyAlignment="1">
      <alignment horizontal="center"/>
      <protection/>
    </xf>
    <xf numFmtId="0" fontId="83" fillId="0" borderId="0" xfId="150" applyFont="1" applyFill="1" applyAlignment="1">
      <alignment horizont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5" fillId="0" borderId="0" xfId="150" applyFont="1" applyFill="1" applyBorder="1" applyAlignment="1">
      <alignment horizontal="center" wrapText="1"/>
      <protection/>
    </xf>
    <xf numFmtId="0" fontId="29" fillId="0" borderId="0" xfId="150" applyFont="1" applyFill="1" applyBorder="1" applyAlignment="1">
      <alignment horizontal="center" wrapText="1"/>
      <protection/>
    </xf>
    <xf numFmtId="0" fontId="16" fillId="0" borderId="0" xfId="150" applyFont="1" applyFill="1" applyBorder="1" applyAlignment="1">
      <alignment horizontal="center" wrapText="1"/>
      <protection/>
    </xf>
    <xf numFmtId="0" fontId="12" fillId="0" borderId="20" xfId="150" applyFont="1" applyFill="1" applyBorder="1" applyAlignment="1">
      <alignment horizontal="center" vertical="center" wrapText="1"/>
      <protection/>
    </xf>
    <xf numFmtId="0" fontId="31" fillId="0" borderId="20" xfId="150" applyFont="1" applyFill="1" applyBorder="1" applyAlignment="1">
      <alignment horizontal="center" vertical="center"/>
      <protection/>
    </xf>
    <xf numFmtId="0" fontId="77" fillId="0" borderId="20" xfId="150" applyFont="1" applyFill="1" applyBorder="1" applyAlignment="1">
      <alignment horizontal="center" vertical="center"/>
      <protection/>
    </xf>
    <xf numFmtId="49" fontId="9" fillId="0" borderId="35" xfId="150" applyNumberFormat="1" applyFont="1" applyFill="1" applyBorder="1" applyAlignment="1">
      <alignment horizontal="center" vertical="center"/>
      <protection/>
    </xf>
    <xf numFmtId="49" fontId="9" fillId="0" borderId="36" xfId="150" applyNumberFormat="1" applyFont="1" applyFill="1" applyBorder="1" applyAlignment="1">
      <alignment horizontal="center" vertical="center"/>
      <protection/>
    </xf>
    <xf numFmtId="49" fontId="9" fillId="0" borderId="24" xfId="150" applyNumberFormat="1" applyFont="1" applyFill="1" applyBorder="1" applyAlignment="1">
      <alignment horizontal="center" vertical="center"/>
      <protection/>
    </xf>
    <xf numFmtId="49" fontId="9" fillId="0" borderId="39" xfId="150" applyNumberFormat="1" applyFont="1" applyFill="1" applyBorder="1" applyAlignment="1">
      <alignment horizontal="center" vertical="center"/>
      <protection/>
    </xf>
    <xf numFmtId="0" fontId="12" fillId="0" borderId="20" xfId="150" applyFont="1" applyFill="1" applyBorder="1" applyAlignment="1">
      <alignment horizontal="center" vertical="center"/>
      <protection/>
    </xf>
    <xf numFmtId="0" fontId="18" fillId="0" borderId="0" xfId="150" applyNumberFormat="1" applyFont="1" applyFill="1" applyAlignment="1">
      <alignment horizontal="center" wrapText="1"/>
      <protection/>
    </xf>
    <xf numFmtId="3" fontId="0" fillId="0" borderId="0" xfId="150" applyNumberFormat="1" applyFont="1" applyFill="1" applyBorder="1" applyAlignment="1">
      <alignment horizontal="left"/>
      <protection/>
    </xf>
    <xf numFmtId="3" fontId="7" fillId="0" borderId="0" xfId="150" applyNumberFormat="1" applyFont="1" applyFill="1" applyBorder="1" applyAlignment="1">
      <alignment horizontal="left"/>
      <protection/>
    </xf>
    <xf numFmtId="0" fontId="7" fillId="0" borderId="0" xfId="150" applyFont="1" applyFill="1" applyBorder="1" applyAlignment="1">
      <alignment horizontal="left"/>
      <protection/>
    </xf>
    <xf numFmtId="0" fontId="37" fillId="0" borderId="0" xfId="150" applyFont="1" applyFill="1" applyAlignment="1">
      <alignment horizontal="center"/>
      <protection/>
    </xf>
    <xf numFmtId="0" fontId="27" fillId="0" borderId="0" xfId="150" applyFont="1" applyFill="1" applyAlignment="1">
      <alignment horizontal="center"/>
      <protection/>
    </xf>
    <xf numFmtId="49" fontId="35" fillId="0" borderId="0" xfId="150" applyNumberFormat="1" applyFont="1" applyFill="1" applyAlignment="1">
      <alignment horizontal="center"/>
      <protection/>
    </xf>
    <xf numFmtId="0" fontId="35" fillId="0" borderId="0" xfId="150" applyNumberFormat="1" applyFont="1" applyFill="1" applyAlignment="1">
      <alignment horizontal="center"/>
      <protection/>
    </xf>
    <xf numFmtId="49" fontId="35" fillId="0" borderId="0" xfId="150" applyNumberFormat="1" applyFont="1" applyFill="1" applyBorder="1" applyAlignment="1">
      <alignment horizontal="center" wrapText="1"/>
      <protection/>
    </xf>
    <xf numFmtId="0" fontId="35" fillId="0" borderId="0" xfId="150" applyNumberFormat="1" applyFont="1" applyFill="1" applyBorder="1" applyAlignment="1">
      <alignment horizontal="center"/>
      <protection/>
    </xf>
    <xf numFmtId="49" fontId="10" fillId="0" borderId="20" xfId="150" applyNumberFormat="1" applyFont="1" applyFill="1" applyBorder="1" applyAlignment="1">
      <alignment horizontal="center" vertical="center" wrapText="1"/>
      <protection/>
    </xf>
    <xf numFmtId="49" fontId="29" fillId="0" borderId="0" xfId="150" applyNumberFormat="1" applyFont="1" applyFill="1" applyBorder="1" applyAlignment="1">
      <alignment horizontal="center" wrapText="1"/>
      <protection/>
    </xf>
    <xf numFmtId="49" fontId="10" fillId="0" borderId="35" xfId="150" applyNumberFormat="1" applyFont="1" applyFill="1" applyBorder="1" applyAlignment="1">
      <alignment horizontal="center" vertical="center"/>
      <protection/>
    </xf>
    <xf numFmtId="49" fontId="10" fillId="0" borderId="36" xfId="150" applyNumberFormat="1" applyFont="1" applyFill="1" applyBorder="1" applyAlignment="1">
      <alignment horizontal="center" vertical="center"/>
      <protection/>
    </xf>
    <xf numFmtId="49" fontId="10" fillId="0" borderId="24" xfId="150" applyNumberFormat="1" applyFont="1" applyFill="1" applyBorder="1" applyAlignment="1">
      <alignment horizontal="center" vertical="center"/>
      <protection/>
    </xf>
    <xf numFmtId="49" fontId="10" fillId="0" borderId="39" xfId="150" applyNumberFormat="1" applyFont="1" applyFill="1" applyBorder="1" applyAlignment="1">
      <alignment horizontal="center" vertical="center"/>
      <protection/>
    </xf>
    <xf numFmtId="49" fontId="10" fillId="0" borderId="27" xfId="150" applyNumberFormat="1" applyFont="1" applyFill="1" applyBorder="1" applyAlignment="1">
      <alignment horizontal="center" vertical="center"/>
      <protection/>
    </xf>
    <xf numFmtId="49" fontId="10" fillId="0" borderId="37" xfId="150" applyNumberFormat="1" applyFont="1" applyFill="1" applyBorder="1" applyAlignment="1">
      <alignment horizontal="center" vertical="center"/>
      <protection/>
    </xf>
    <xf numFmtId="49" fontId="10" fillId="0" borderId="26" xfId="150" applyNumberFormat="1" applyFont="1" applyFill="1" applyBorder="1" applyAlignment="1">
      <alignment horizontal="center" vertical="center"/>
      <protection/>
    </xf>
    <xf numFmtId="49" fontId="10" fillId="0" borderId="40" xfId="150" applyNumberFormat="1" applyFont="1" applyFill="1" applyBorder="1" applyAlignment="1">
      <alignment horizontal="center" vertical="center"/>
      <protection/>
    </xf>
    <xf numFmtId="49" fontId="10" fillId="0" borderId="26" xfId="150" applyNumberFormat="1" applyFont="1" applyFill="1" applyBorder="1" applyAlignment="1">
      <alignment horizontal="center" vertical="center" wrapText="1"/>
      <protection/>
    </xf>
    <xf numFmtId="49" fontId="16" fillId="0" borderId="21" xfId="150" applyNumberFormat="1" applyFont="1" applyFill="1" applyBorder="1" applyAlignment="1">
      <alignment horizontal="center" vertical="center" wrapText="1"/>
      <protection/>
    </xf>
    <xf numFmtId="49" fontId="16" fillId="0" borderId="38" xfId="150" applyNumberFormat="1" applyFont="1" applyFill="1" applyBorder="1" applyAlignment="1">
      <alignment horizontal="center" vertical="center" wrapText="1"/>
      <protection/>
    </xf>
    <xf numFmtId="49" fontId="88" fillId="0" borderId="26" xfId="150" applyNumberFormat="1" applyFont="1" applyFill="1" applyBorder="1" applyAlignment="1">
      <alignment horizontal="center" vertical="center" wrapText="1"/>
      <protection/>
    </xf>
    <xf numFmtId="49" fontId="88" fillId="0" borderId="25" xfId="150" applyNumberFormat="1" applyFont="1" applyFill="1" applyBorder="1" applyAlignment="1">
      <alignment horizontal="center" vertical="center" wrapText="1"/>
      <protection/>
    </xf>
    <xf numFmtId="49" fontId="9" fillId="50" borderId="26" xfId="151" applyNumberFormat="1" applyFont="1" applyFill="1" applyBorder="1" applyAlignment="1">
      <alignment horizontal="center" vertical="center"/>
      <protection/>
    </xf>
    <xf numFmtId="49" fontId="9" fillId="50" borderId="25" xfId="151" applyNumberFormat="1" applyFont="1" applyFill="1" applyBorder="1" applyAlignment="1">
      <alignment horizontal="center" vertical="center"/>
      <protection/>
    </xf>
    <xf numFmtId="49" fontId="18" fillId="0" borderId="0" xfId="150" applyNumberFormat="1" applyFont="1" applyFill="1" applyAlignment="1">
      <alignment horizontal="center"/>
      <protection/>
    </xf>
    <xf numFmtId="0" fontId="7" fillId="0" borderId="0" xfId="150" applyNumberFormat="1" applyFont="1" applyFill="1" applyBorder="1" applyAlignment="1">
      <alignment horizontal="left"/>
      <protection/>
    </xf>
    <xf numFmtId="49" fontId="17" fillId="0" borderId="0" xfId="150" applyNumberFormat="1" applyFont="1" applyFill="1" applyAlignment="1">
      <alignment horizontal="center"/>
      <protection/>
    </xf>
    <xf numFmtId="49" fontId="10" fillId="0" borderId="21" xfId="150" applyNumberFormat="1" applyFont="1" applyFill="1" applyBorder="1" applyAlignment="1">
      <alignment horizontal="center" vertical="center" wrapText="1"/>
      <protection/>
    </xf>
    <xf numFmtId="49" fontId="10" fillId="0" borderId="38" xfId="150" applyNumberFormat="1" applyFont="1" applyFill="1" applyBorder="1" applyAlignment="1">
      <alignment horizontal="center" vertical="center" wrapText="1"/>
      <protection/>
    </xf>
    <xf numFmtId="49" fontId="10" fillId="0" borderId="23" xfId="150" applyNumberFormat="1" applyFont="1" applyFill="1" applyBorder="1" applyAlignment="1">
      <alignment horizontal="center" vertical="center" wrapText="1"/>
      <protection/>
    </xf>
    <xf numFmtId="49" fontId="10" fillId="0" borderId="25" xfId="150" applyNumberFormat="1" applyFont="1" applyFill="1" applyBorder="1" applyAlignment="1">
      <alignment horizontal="center" vertical="center" wrapText="1"/>
      <protection/>
    </xf>
    <xf numFmtId="0" fontId="92" fillId="0" borderId="0" xfId="150" applyNumberFormat="1" applyFont="1" applyFill="1" applyAlignment="1">
      <alignment horizontal="center"/>
      <protection/>
    </xf>
    <xf numFmtId="49" fontId="9" fillId="50" borderId="20" xfId="151" applyNumberFormat="1" applyFont="1" applyFill="1" applyBorder="1" applyAlignment="1">
      <alignment horizontal="center"/>
      <protection/>
    </xf>
    <xf numFmtId="0" fontId="10" fillId="0" borderId="25" xfId="150" applyFont="1" applyFill="1" applyBorder="1" applyAlignment="1">
      <alignment horizontal="center" vertical="center" wrapText="1"/>
      <protection/>
    </xf>
    <xf numFmtId="0" fontId="10" fillId="0" borderId="20" xfId="150" applyFont="1" applyFill="1" applyBorder="1" applyAlignment="1">
      <alignment horizontal="center" vertical="center" wrapText="1"/>
      <protection/>
    </xf>
    <xf numFmtId="0" fontId="28" fillId="0" borderId="20" xfId="150" applyFont="1" applyFill="1" applyBorder="1" applyAlignment="1">
      <alignment horizontal="center" vertical="center" wrapText="1"/>
      <protection/>
    </xf>
    <xf numFmtId="0" fontId="25" fillId="0" borderId="26" xfId="150" applyFont="1" applyFill="1" applyBorder="1" applyAlignment="1">
      <alignment horizontal="center" vertical="center" wrapText="1"/>
      <protection/>
    </xf>
    <xf numFmtId="0" fontId="25" fillId="0" borderId="25" xfId="150" applyFont="1" applyFill="1" applyBorder="1" applyAlignment="1">
      <alignment horizontal="center" vertical="center" wrapText="1"/>
      <protection/>
    </xf>
    <xf numFmtId="49" fontId="10" fillId="0" borderId="19" xfId="150" applyNumberFormat="1" applyFont="1" applyFill="1" applyBorder="1" applyAlignment="1">
      <alignment horizontal="center" vertical="center"/>
      <protection/>
    </xf>
    <xf numFmtId="49" fontId="10" fillId="0" borderId="0" xfId="150" applyNumberFormat="1" applyFont="1" applyFill="1" applyBorder="1" applyAlignment="1">
      <alignment horizontal="center" vertical="center"/>
      <protection/>
    </xf>
    <xf numFmtId="49" fontId="10" fillId="0" borderId="22" xfId="150" applyNumberFormat="1" applyFont="1" applyFill="1" applyBorder="1" applyAlignment="1">
      <alignment horizontal="center" vertical="center"/>
      <protection/>
    </xf>
    <xf numFmtId="0" fontId="10" fillId="0" borderId="21" xfId="150" applyFont="1" applyFill="1" applyBorder="1" applyAlignment="1">
      <alignment horizontal="center" vertical="center" wrapText="1"/>
      <protection/>
    </xf>
    <xf numFmtId="0" fontId="10" fillId="0" borderId="38" xfId="150" applyFont="1" applyFill="1" applyBorder="1" applyAlignment="1">
      <alignment horizontal="center" vertical="center" wrapText="1"/>
      <protection/>
    </xf>
    <xf numFmtId="0" fontId="10" fillId="0" borderId="23" xfId="150" applyFont="1" applyFill="1" applyBorder="1" applyAlignment="1">
      <alignment horizontal="center" vertical="center" wrapText="1"/>
      <protection/>
    </xf>
    <xf numFmtId="0" fontId="10" fillId="0" borderId="26" xfId="150" applyFont="1" applyFill="1" applyBorder="1" applyAlignment="1">
      <alignment horizontal="center" vertical="center"/>
      <protection/>
    </xf>
    <xf numFmtId="0" fontId="10" fillId="0" borderId="40" xfId="150" applyFont="1" applyFill="1" applyBorder="1" applyAlignment="1">
      <alignment horizontal="center" vertical="center"/>
      <protection/>
    </xf>
    <xf numFmtId="0" fontId="10" fillId="0" borderId="25" xfId="150" applyFont="1" applyFill="1" applyBorder="1" applyAlignment="1">
      <alignment horizontal="center" vertical="center"/>
      <protection/>
    </xf>
    <xf numFmtId="0" fontId="10" fillId="0" borderId="35" xfId="150" applyFont="1" applyFill="1" applyBorder="1" applyAlignment="1">
      <alignment horizontal="center" vertical="center" wrapText="1"/>
      <protection/>
    </xf>
    <xf numFmtId="0" fontId="10" fillId="0" borderId="19" xfId="150" applyFont="1" applyFill="1" applyBorder="1" applyAlignment="1">
      <alignment horizontal="center" vertical="center" wrapText="1"/>
      <protection/>
    </xf>
    <xf numFmtId="0" fontId="10" fillId="0" borderId="36" xfId="150" applyFont="1" applyFill="1" applyBorder="1" applyAlignment="1">
      <alignment horizontal="center" vertical="center" wrapText="1"/>
      <protection/>
    </xf>
    <xf numFmtId="0" fontId="10" fillId="0" borderId="24" xfId="150" applyFont="1" applyFill="1" applyBorder="1" applyAlignment="1">
      <alignment horizontal="center" vertical="center" wrapText="1"/>
      <protection/>
    </xf>
    <xf numFmtId="0" fontId="10" fillId="0" borderId="0" xfId="150" applyFont="1" applyFill="1" applyBorder="1" applyAlignment="1">
      <alignment horizontal="center" vertical="center" wrapText="1"/>
      <protection/>
    </xf>
    <xf numFmtId="0" fontId="10" fillId="0" borderId="39" xfId="150" applyFont="1" applyFill="1" applyBorder="1" applyAlignment="1">
      <alignment horizontal="center" vertical="center" wrapText="1"/>
      <protection/>
    </xf>
    <xf numFmtId="0" fontId="10" fillId="0" borderId="20" xfId="150" applyFont="1" applyFill="1" applyBorder="1" applyAlignment="1">
      <alignment horizontal="center" vertical="center"/>
      <protection/>
    </xf>
    <xf numFmtId="0" fontId="0" fillId="0" borderId="0" xfId="150" applyFont="1" applyFill="1" applyBorder="1" applyAlignment="1">
      <alignment horizontal="left"/>
      <protection/>
    </xf>
    <xf numFmtId="0" fontId="18" fillId="0" borderId="0" xfId="150" applyFont="1" applyFill="1" applyAlignment="1">
      <alignment horizontal="center"/>
      <protection/>
    </xf>
    <xf numFmtId="3" fontId="0" fillId="0" borderId="0" xfId="150" applyNumberFormat="1" applyFont="1" applyFill="1" applyBorder="1" applyAlignment="1">
      <alignment horizontal="left"/>
      <protection/>
    </xf>
    <xf numFmtId="0" fontId="18" fillId="0" borderId="0" xfId="150" applyFont="1" applyFill="1" applyAlignment="1">
      <alignment horizontal="center" wrapText="1"/>
      <protection/>
    </xf>
    <xf numFmtId="0" fontId="83" fillId="0" borderId="0" xfId="150" applyNumberFormat="1" applyFont="1" applyFill="1" applyAlignment="1">
      <alignment horizontal="center"/>
      <protection/>
    </xf>
    <xf numFmtId="49" fontId="78" fillId="0" borderId="20" xfId="150" applyNumberFormat="1" applyFont="1" applyFill="1" applyBorder="1" applyAlignment="1">
      <alignment horizontal="center" vertical="center" wrapText="1"/>
      <protection/>
    </xf>
    <xf numFmtId="0" fontId="158" fillId="0" borderId="0" xfId="150" applyNumberFormat="1" applyFont="1" applyFill="1" applyBorder="1" applyAlignment="1">
      <alignment horizontal="left" wrapText="1"/>
      <protection/>
    </xf>
    <xf numFmtId="0" fontId="158" fillId="0" borderId="0" xfId="150" applyNumberFormat="1" applyFont="1" applyFill="1" applyBorder="1" applyAlignment="1">
      <alignment horizontal="left"/>
      <protection/>
    </xf>
    <xf numFmtId="0" fontId="23" fillId="0" borderId="0" xfId="150" applyNumberFormat="1" applyFont="1" applyFill="1" applyBorder="1" applyAlignment="1">
      <alignment horizontal="center"/>
      <protection/>
    </xf>
    <xf numFmtId="49" fontId="10" fillId="0" borderId="20" xfId="150" applyNumberFormat="1" applyFont="1" applyFill="1" applyBorder="1" applyAlignment="1">
      <alignment horizontal="center" vertical="center"/>
      <protection/>
    </xf>
    <xf numFmtId="0" fontId="157" fillId="0" borderId="0" xfId="150" applyNumberFormat="1" applyFont="1" applyFill="1" applyAlignment="1">
      <alignment horizontal="left"/>
      <protection/>
    </xf>
    <xf numFmtId="0" fontId="158" fillId="0" borderId="0" xfId="150" applyNumberFormat="1" applyFont="1" applyFill="1" applyBorder="1" applyAlignment="1">
      <alignment horizontal="left" vertical="top" wrapText="1"/>
      <protection/>
    </xf>
    <xf numFmtId="0" fontId="157" fillId="0" borderId="0" xfId="150" applyNumberFormat="1" applyFont="1" applyFill="1" applyBorder="1" applyAlignment="1">
      <alignment horizontal="left" vertical="top" wrapText="1"/>
      <protection/>
    </xf>
    <xf numFmtId="0" fontId="158" fillId="0" borderId="0" xfId="150" applyNumberFormat="1" applyFont="1" applyFill="1" applyBorder="1" applyAlignment="1">
      <alignment horizontal="justify" vertical="top" wrapText="1"/>
      <protection/>
    </xf>
    <xf numFmtId="0" fontId="158" fillId="0" borderId="0" xfId="150" applyNumberFormat="1" applyFont="1" applyFill="1" applyBorder="1" applyAlignment="1">
      <alignment horizontal="justify" vertical="top"/>
      <protection/>
    </xf>
    <xf numFmtId="49" fontId="23" fillId="0" borderId="26" xfId="150" applyNumberFormat="1" applyFont="1" applyFill="1" applyBorder="1" applyAlignment="1">
      <alignment horizontal="center" vertical="center" wrapText="1"/>
      <protection/>
    </xf>
    <xf numFmtId="49" fontId="23" fillId="0" borderId="25" xfId="150" applyNumberFormat="1" applyFont="1" applyFill="1" applyBorder="1" applyAlignment="1">
      <alignment horizontal="center" vertical="center" wrapText="1"/>
      <protection/>
    </xf>
    <xf numFmtId="49" fontId="10" fillId="0" borderId="40" xfId="150" applyNumberFormat="1" applyFont="1" applyFill="1" applyBorder="1" applyAlignment="1">
      <alignment horizontal="center" vertical="center" wrapText="1"/>
      <protection/>
    </xf>
    <xf numFmtId="49" fontId="11" fillId="0" borderId="0" xfId="150" applyNumberFormat="1" applyFont="1" applyFill="1" applyAlignment="1">
      <alignment horizontal="left"/>
      <protection/>
    </xf>
    <xf numFmtId="49" fontId="0" fillId="0" borderId="0" xfId="0" applyNumberFormat="1" applyFont="1" applyBorder="1" applyAlignment="1">
      <alignment horizontal="left"/>
    </xf>
    <xf numFmtId="49" fontId="23" fillId="0" borderId="0" xfId="150" applyNumberFormat="1" applyFont="1" applyFill="1" applyAlignment="1">
      <alignment horizontal="center"/>
      <protection/>
    </xf>
    <xf numFmtId="49" fontId="0" fillId="0" borderId="0" xfId="150" applyNumberFormat="1" applyFont="1" applyFill="1" applyBorder="1" applyAlignment="1">
      <alignment horizontal="left"/>
      <protection/>
    </xf>
    <xf numFmtId="49" fontId="10" fillId="0" borderId="35" xfId="150" applyNumberFormat="1" applyFont="1" applyFill="1" applyBorder="1" applyAlignment="1">
      <alignment horizontal="center" vertical="center" wrapText="1"/>
      <protection/>
    </xf>
    <xf numFmtId="49" fontId="10" fillId="0" borderId="19" xfId="150" applyNumberFormat="1" applyFont="1" applyFill="1" applyBorder="1" applyAlignment="1">
      <alignment horizontal="center" vertical="center" wrapText="1"/>
      <protection/>
    </xf>
    <xf numFmtId="49" fontId="10" fillId="0" borderId="36" xfId="150" applyNumberFormat="1" applyFont="1" applyFill="1" applyBorder="1" applyAlignment="1">
      <alignment horizontal="center" vertical="center" wrapText="1"/>
      <protection/>
    </xf>
    <xf numFmtId="49" fontId="22" fillId="0" borderId="22" xfId="150" applyNumberFormat="1" applyFont="1" applyFill="1" applyBorder="1" applyAlignment="1">
      <alignment horizontal="left"/>
      <protection/>
    </xf>
    <xf numFmtId="0" fontId="7" fillId="0" borderId="0" xfId="150" applyNumberFormat="1" applyFont="1" applyFill="1" applyAlignment="1">
      <alignment horizontal="left"/>
      <protection/>
    </xf>
    <xf numFmtId="49" fontId="10" fillId="0" borderId="27" xfId="150" applyNumberFormat="1" applyFont="1" applyFill="1" applyBorder="1" applyAlignment="1">
      <alignment horizontal="center" vertical="center" wrapText="1"/>
      <protection/>
    </xf>
    <xf numFmtId="49" fontId="10" fillId="0" borderId="37" xfId="150" applyNumberFormat="1" applyFont="1" applyFill="1" applyBorder="1" applyAlignment="1">
      <alignment horizontal="center" vertical="center" wrapText="1"/>
      <protection/>
    </xf>
    <xf numFmtId="49" fontId="7" fillId="0" borderId="0" xfId="150" applyNumberFormat="1" applyFont="1" applyFill="1" applyAlignment="1">
      <alignment horizontal="left"/>
      <protection/>
    </xf>
    <xf numFmtId="49" fontId="17" fillId="0" borderId="22" xfId="150" applyNumberFormat="1" applyFont="1" applyFill="1" applyBorder="1" applyAlignment="1">
      <alignment horizontal="center" vertical="center"/>
      <protection/>
    </xf>
    <xf numFmtId="49" fontId="23" fillId="0" borderId="26" xfId="150" applyNumberFormat="1" applyFont="1" applyFill="1" applyBorder="1" applyAlignment="1">
      <alignment horizontal="center" vertical="center"/>
      <protection/>
    </xf>
    <xf numFmtId="49" fontId="23" fillId="0" borderId="25" xfId="150" applyNumberFormat="1" applyFont="1" applyFill="1" applyBorder="1" applyAlignment="1">
      <alignment horizontal="center" vertical="center"/>
      <protection/>
    </xf>
    <xf numFmtId="49" fontId="10" fillId="0" borderId="24" xfId="150" applyNumberFormat="1" applyFont="1" applyFill="1" applyBorder="1" applyAlignment="1">
      <alignment horizontal="center" vertical="center" wrapText="1"/>
      <protection/>
    </xf>
    <xf numFmtId="49" fontId="10" fillId="0" borderId="39" xfId="150" applyNumberFormat="1" applyFont="1" applyFill="1" applyBorder="1" applyAlignment="1">
      <alignment horizontal="center" vertical="center" wrapText="1"/>
      <protection/>
    </xf>
    <xf numFmtId="0" fontId="26" fillId="0" borderId="0" xfId="150" applyNumberFormat="1" applyFont="1" applyFill="1" applyBorder="1" applyAlignment="1">
      <alignment horizontal="center"/>
      <protection/>
    </xf>
    <xf numFmtId="0" fontId="86" fillId="0" borderId="40" xfId="150" applyFont="1" applyFill="1" applyBorder="1" applyAlignment="1">
      <alignment horizontal="center" vertical="center" wrapText="1"/>
      <protection/>
    </xf>
    <xf numFmtId="0" fontId="86" fillId="0" borderId="25" xfId="150" applyFont="1" applyFill="1" applyBorder="1" applyAlignment="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37"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0" fillId="0" borderId="36" xfId="0"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8"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0" fillId="0" borderId="40"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49" fontId="17" fillId="0" borderId="0" xfId="151" applyNumberFormat="1" applyFont="1" applyBorder="1" applyAlignment="1">
      <alignment horizontal="justify" vertical="justify" wrapText="1"/>
      <protection/>
    </xf>
    <xf numFmtId="3" fontId="27" fillId="0" borderId="19" xfId="151" applyNumberFormat="1" applyFont="1" applyBorder="1" applyAlignment="1">
      <alignment horizontal="center"/>
      <protection/>
    </xf>
    <xf numFmtId="0" fontId="27" fillId="0" borderId="19" xfId="151" applyNumberFormat="1" applyFont="1" applyBorder="1" applyAlignment="1">
      <alignment horizontal="center"/>
      <protection/>
    </xf>
    <xf numFmtId="0" fontId="18" fillId="0" borderId="0" xfId="151" applyFont="1" applyAlignment="1">
      <alignment horizontal="center"/>
      <protection/>
    </xf>
    <xf numFmtId="0" fontId="9" fillId="47" borderId="0" xfId="151" applyFont="1" applyFill="1" applyBorder="1" applyAlignment="1">
      <alignment horizontal="center"/>
      <protection/>
    </xf>
    <xf numFmtId="0" fontId="9" fillId="0" borderId="0" xfId="151" applyNumberFormat="1" applyFont="1" applyAlignment="1">
      <alignment horizontal="left"/>
      <protection/>
    </xf>
    <xf numFmtId="0" fontId="18" fillId="0" borderId="0" xfId="151" applyFont="1" applyAlignment="1">
      <alignment horizontal="center" wrapText="1"/>
      <protection/>
    </xf>
    <xf numFmtId="0" fontId="18" fillId="0" borderId="0" xfId="151" applyNumberFormat="1" applyFont="1" applyAlignment="1">
      <alignment horizontal="center"/>
      <protection/>
    </xf>
    <xf numFmtId="0" fontId="19" fillId="0" borderId="0" xfId="151" applyNumberFormat="1" applyFont="1" applyAlignment="1">
      <alignment horizontal="center"/>
      <protection/>
    </xf>
    <xf numFmtId="0" fontId="9" fillId="0" borderId="0" xfId="151" applyFont="1" applyAlignment="1">
      <alignment horizontal="left"/>
      <protection/>
    </xf>
    <xf numFmtId="0" fontId="18" fillId="0" borderId="0" xfId="151" applyNumberFormat="1" applyFont="1" applyBorder="1" applyAlignment="1">
      <alignment horizontal="center"/>
      <protection/>
    </xf>
    <xf numFmtId="0" fontId="0" fillId="0" borderId="0" xfId="151" applyFont="1" applyAlignment="1">
      <alignment horizontal="left"/>
      <protection/>
    </xf>
    <xf numFmtId="0" fontId="0" fillId="0" borderId="0" xfId="151" applyFont="1" applyBorder="1" applyAlignment="1">
      <alignment horizontal="left"/>
      <protection/>
    </xf>
    <xf numFmtId="0" fontId="0" fillId="0" borderId="0" xfId="151" applyFont="1" applyBorder="1" applyAlignment="1">
      <alignment horizontal="left"/>
      <protection/>
    </xf>
    <xf numFmtId="0" fontId="18" fillId="0" borderId="0" xfId="151" applyFont="1" applyBorder="1" applyAlignment="1">
      <alignment horizontal="center" wrapText="1"/>
      <protection/>
    </xf>
    <xf numFmtId="0" fontId="19" fillId="0" borderId="0" xfId="151" applyFont="1" applyBorder="1" applyAlignment="1">
      <alignment horizontal="center" wrapText="1"/>
      <protection/>
    </xf>
    <xf numFmtId="49" fontId="9" fillId="0" borderId="20" xfId="151" applyNumberFormat="1" applyFont="1" applyBorder="1" applyAlignment="1">
      <alignment horizontal="center"/>
      <protection/>
    </xf>
    <xf numFmtId="0" fontId="9" fillId="0" borderId="0" xfId="151" applyFont="1" applyBorder="1" applyAlignment="1">
      <alignment horizontal="left"/>
      <protection/>
    </xf>
    <xf numFmtId="0" fontId="10" fillId="0" borderId="35" xfId="0" applyNumberFormat="1" applyFont="1" applyFill="1" applyBorder="1" applyAlignment="1" applyProtection="1">
      <alignment horizontal="center" vertical="center" wrapText="1"/>
      <protection/>
    </xf>
    <xf numFmtId="0" fontId="10" fillId="0" borderId="36"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39" xfId="0" applyNumberFormat="1" applyFont="1" applyFill="1" applyBorder="1" applyAlignment="1" applyProtection="1">
      <alignment horizontal="center" vertical="center" wrapText="1"/>
      <protection/>
    </xf>
    <xf numFmtId="0" fontId="7" fillId="0" borderId="0" xfId="151" applyFont="1" applyAlignment="1">
      <alignment horizontal="center"/>
      <protection/>
    </xf>
    <xf numFmtId="0" fontId="0" fillId="0" borderId="0" xfId="0" applyNumberFormat="1" applyFont="1" applyAlignment="1">
      <alignment horizontal="left"/>
    </xf>
    <xf numFmtId="0" fontId="0" fillId="0" borderId="27" xfId="151" applyNumberFormat="1" applyFont="1" applyFill="1" applyBorder="1" applyAlignment="1">
      <alignment horizontal="center" vertical="center" wrapText="1"/>
      <protection/>
    </xf>
    <xf numFmtId="0" fontId="0" fillId="0" borderId="37" xfId="151" applyNumberFormat="1" applyFont="1" applyFill="1" applyBorder="1" applyAlignment="1">
      <alignment horizontal="center" vertical="center" wrapText="1"/>
      <protection/>
    </xf>
    <xf numFmtId="0" fontId="0" fillId="0" borderId="20" xfId="151" applyNumberFormat="1" applyFont="1" applyFill="1" applyBorder="1" applyAlignment="1">
      <alignment horizontal="center" vertical="center" wrapText="1"/>
      <protection/>
    </xf>
    <xf numFmtId="0" fontId="0" fillId="0" borderId="26" xfId="151" applyNumberFormat="1" applyFont="1" applyFill="1" applyBorder="1" applyAlignment="1">
      <alignment horizontal="center" vertical="center" wrapText="1"/>
      <protection/>
    </xf>
    <xf numFmtId="0" fontId="0" fillId="0" borderId="40" xfId="151" applyNumberFormat="1" applyFont="1" applyFill="1" applyBorder="1" applyAlignment="1">
      <alignment horizontal="center" vertical="center" wrapText="1"/>
      <protection/>
    </xf>
    <xf numFmtId="0" fontId="0" fillId="0" borderId="25" xfId="151" applyNumberFormat="1" applyFont="1" applyFill="1" applyBorder="1" applyAlignment="1">
      <alignment horizontal="center" vertical="center" wrapText="1"/>
      <protection/>
    </xf>
    <xf numFmtId="0" fontId="22" fillId="0" borderId="26" xfId="151" applyNumberFormat="1" applyFont="1" applyBorder="1" applyAlignment="1">
      <alignment horizontal="center" vertical="center" wrapText="1"/>
      <protection/>
    </xf>
    <xf numFmtId="0" fontId="22" fillId="0" borderId="25" xfId="151" applyNumberFormat="1" applyFont="1" applyBorder="1" applyAlignment="1">
      <alignment horizontal="center" vertical="center" wrapText="1"/>
      <protection/>
    </xf>
    <xf numFmtId="3" fontId="22" fillId="0" borderId="19" xfId="151" applyNumberFormat="1" applyFont="1" applyBorder="1" applyAlignment="1">
      <alignment horizontal="center"/>
      <protection/>
    </xf>
    <xf numFmtId="0" fontId="22" fillId="0" borderId="19" xfId="151" applyNumberFormat="1" applyFont="1" applyBorder="1" applyAlignment="1">
      <alignment horizontal="center"/>
      <protection/>
    </xf>
    <xf numFmtId="0" fontId="7" fillId="0" borderId="0" xfId="151" applyFont="1" applyBorder="1" applyAlignment="1">
      <alignment horizontal="center" wrapText="1"/>
      <protection/>
    </xf>
    <xf numFmtId="49" fontId="0" fillId="0" borderId="35" xfId="151" applyNumberFormat="1" applyFont="1" applyFill="1" applyBorder="1" applyAlignment="1">
      <alignment horizontal="center" vertical="center"/>
      <protection/>
    </xf>
    <xf numFmtId="49" fontId="0" fillId="0" borderId="36" xfId="151" applyNumberFormat="1" applyFont="1" applyFill="1" applyBorder="1" applyAlignment="1">
      <alignment horizontal="center" vertical="center"/>
      <protection/>
    </xf>
    <xf numFmtId="49" fontId="0" fillId="0" borderId="24" xfId="151" applyNumberFormat="1" applyFont="1" applyFill="1" applyBorder="1" applyAlignment="1">
      <alignment horizontal="center" vertical="center"/>
      <protection/>
    </xf>
    <xf numFmtId="49" fontId="0" fillId="0" borderId="39" xfId="151" applyNumberFormat="1" applyFont="1" applyFill="1" applyBorder="1" applyAlignment="1">
      <alignment horizontal="center" vertical="center"/>
      <protection/>
    </xf>
    <xf numFmtId="49" fontId="0" fillId="0" borderId="27" xfId="151" applyNumberFormat="1" applyFont="1" applyFill="1" applyBorder="1" applyAlignment="1">
      <alignment horizontal="center" vertical="center"/>
      <protection/>
    </xf>
    <xf numFmtId="49" fontId="0" fillId="0" borderId="37" xfId="151" applyNumberFormat="1" applyFont="1" applyFill="1" applyBorder="1" applyAlignment="1">
      <alignment horizontal="center" vertical="center"/>
      <protection/>
    </xf>
    <xf numFmtId="0" fontId="7" fillId="0" borderId="26" xfId="151" applyNumberFormat="1" applyFont="1" applyBorder="1" applyAlignment="1">
      <alignment horizontal="center" wrapText="1"/>
      <protection/>
    </xf>
    <xf numFmtId="0" fontId="7" fillId="0" borderId="25" xfId="151" applyNumberFormat="1" applyFont="1" applyBorder="1" applyAlignment="1">
      <alignment horizontal="center" wrapText="1"/>
      <protection/>
    </xf>
    <xf numFmtId="0" fontId="8" fillId="0" borderId="0" xfId="151" applyNumberFormat="1" applyFont="1" applyAlignment="1">
      <alignment horizontal="left"/>
      <protection/>
    </xf>
    <xf numFmtId="0" fontId="0" fillId="0" borderId="0" xfId="0" applyFont="1" applyBorder="1" applyAlignment="1">
      <alignment horizontal="left"/>
    </xf>
    <xf numFmtId="0" fontId="8" fillId="0" borderId="22" xfId="151" applyNumberFormat="1" applyFont="1" applyFill="1" applyBorder="1" applyAlignment="1">
      <alignment horizontal="left" wrapText="1"/>
      <protection/>
    </xf>
    <xf numFmtId="0" fontId="7" fillId="0" borderId="0" xfId="151" applyNumberFormat="1" applyFont="1" applyAlignment="1">
      <alignment horizontal="center" wrapText="1"/>
      <protection/>
    </xf>
    <xf numFmtId="0" fontId="7" fillId="0" borderId="0" xfId="151" applyNumberFormat="1" applyFont="1" applyAlignment="1">
      <alignment horizontal="center"/>
      <protection/>
    </xf>
    <xf numFmtId="0" fontId="0" fillId="0" borderId="0" xfId="151" applyNumberFormat="1" applyFont="1" applyAlignment="1">
      <alignment horizontal="left"/>
      <protection/>
    </xf>
    <xf numFmtId="0" fontId="0" fillId="0" borderId="0" xfId="151" applyNumberFormat="1" applyFont="1" applyAlignment="1">
      <alignment horizontal="left"/>
      <protection/>
    </xf>
    <xf numFmtId="0" fontId="9" fillId="0" borderId="0" xfId="151" applyFont="1" applyAlignment="1">
      <alignment/>
      <protection/>
    </xf>
    <xf numFmtId="0" fontId="0" fillId="0" borderId="21" xfId="151" applyNumberFormat="1" applyFont="1" applyFill="1" applyBorder="1" applyAlignment="1">
      <alignment horizontal="center" vertical="center" wrapText="1"/>
      <protection/>
    </xf>
    <xf numFmtId="0" fontId="0" fillId="0" borderId="38" xfId="151" applyNumberFormat="1" applyFont="1" applyFill="1" applyBorder="1" applyAlignment="1">
      <alignment horizontal="center" vertical="center" wrapText="1"/>
      <protection/>
    </xf>
    <xf numFmtId="0" fontId="0" fillId="0" borderId="23" xfId="151" applyNumberFormat="1" applyFont="1" applyFill="1" applyBorder="1" applyAlignment="1">
      <alignment horizontal="center" vertical="center" wrapText="1"/>
      <protection/>
    </xf>
    <xf numFmtId="0" fontId="0" fillId="0" borderId="39" xfId="151" applyNumberFormat="1" applyFont="1" applyFill="1" applyBorder="1" applyAlignment="1">
      <alignment horizontal="center" vertical="center" wrapText="1"/>
      <protection/>
    </xf>
    <xf numFmtId="0" fontId="100" fillId="0" borderId="23" xfId="151" applyFont="1" applyBorder="1" applyAlignment="1">
      <alignment horizontal="center" vertical="center"/>
      <protection/>
    </xf>
  </cellXfs>
  <cellStyles count="16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yperlink"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6" xfId="143"/>
    <cellStyle name="Normal_1. (Goc) THONG KE TT01 Toàn tỉnh Hoa Binh 6 tháng 2013" xfId="144"/>
    <cellStyle name="Normal_1. (Goc) THONG KE TT01 Toàn tỉnh Hoa Binh 6 tháng 2013 2" xfId="145"/>
    <cellStyle name="Normal_19 bieu m nhapcong thuc da sao 11 don vi " xfId="146"/>
    <cellStyle name="Normal_19 bieu m nhapcong thuc da sao 11 don vi  2" xfId="147"/>
    <cellStyle name="Normal_Bieu 8 - Bieu 19 toan tinh" xfId="148"/>
    <cellStyle name="Normal_Bieu mau TK tu 11 den 19 (ban phat hanh)" xfId="149"/>
    <cellStyle name="Normal_Bieu mau TK tu 11 den 19 (ban phat hanh) 2" xfId="150"/>
    <cellStyle name="Normal_Bieu mau TK tu 11 den 19 (ban phat hanh) 3" xfId="151"/>
    <cellStyle name="Note" xfId="152"/>
    <cellStyle name="Note 2" xfId="153"/>
    <cellStyle name="Note 3" xfId="154"/>
    <cellStyle name="Output" xfId="155"/>
    <cellStyle name="Output 2" xfId="156"/>
    <cellStyle name="Output 3" xfId="157"/>
    <cellStyle name="Percent" xfId="158"/>
    <cellStyle name="Percent 2" xfId="159"/>
    <cellStyle name="Percent 2 2" xfId="160"/>
    <cellStyle name="Percent 2 3" xfId="161"/>
    <cellStyle name="Percent 3" xfId="162"/>
    <cellStyle name="Percent 4" xfId="163"/>
    <cellStyle name="Percent 5" xfId="164"/>
    <cellStyle name="Title" xfId="165"/>
    <cellStyle name="Title 2" xfId="166"/>
    <cellStyle name="Title 3" xfId="167"/>
    <cellStyle name="Total" xfId="168"/>
    <cellStyle name="Total 2" xfId="169"/>
    <cellStyle name="Total 3" xfId="170"/>
    <cellStyle name="Warning Text" xfId="171"/>
    <cellStyle name="Warning Text 2" xfId="172"/>
    <cellStyle name="Warning Text 3"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externalLink" Target="externalLinks/externalLink7.xml" /><Relationship Id="rId47" Type="http://schemas.openxmlformats.org/officeDocument/2006/relationships/externalLink" Target="externalLinks/externalLink8.xml" /><Relationship Id="rId48" Type="http://schemas.openxmlformats.org/officeDocument/2006/relationships/externalLink" Target="externalLinks/externalLink9.xml" /><Relationship Id="rId49" Type="http://schemas.openxmlformats.org/officeDocument/2006/relationships/externalLink" Target="externalLinks/externalLink10.xml" /><Relationship Id="rId50" Type="http://schemas.openxmlformats.org/officeDocument/2006/relationships/externalLink" Target="externalLinks/externalLink11.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3352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5335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5335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668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4668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4668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28600"/>
    <xdr:sp fLocksText="0">
      <xdr:nvSpPr>
        <xdr:cNvPr id="1" name="Text Box 7"/>
        <xdr:cNvSpPr txBox="1">
          <a:spLocks noChangeArrowheads="1"/>
        </xdr:cNvSpPr>
      </xdr:nvSpPr>
      <xdr:spPr>
        <a:xfrm>
          <a:off x="1466850" y="504825"/>
          <a:ext cx="9525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28600"/>
    <xdr:sp fLocksText="0">
      <xdr:nvSpPr>
        <xdr:cNvPr id="4" name="Text Box 11"/>
        <xdr:cNvSpPr txBox="1">
          <a:spLocks noChangeArrowheads="1"/>
        </xdr:cNvSpPr>
      </xdr:nvSpPr>
      <xdr:spPr>
        <a:xfrm>
          <a:off x="1466850" y="504825"/>
          <a:ext cx="9525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2"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3"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4"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5"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6"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7"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8"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9"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0"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1"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2"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3"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81915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81915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BAO%20CAO%20GUI%20TONG%20C&#7908;C\10%20THANG%202017\10.1%20THANG%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1"/>
      <sheetName val="07.1"/>
      <sheetName val="06 "/>
      <sheetName val="07"/>
      <sheetName val="11 "/>
      <sheetName val="12 "/>
    </sheetNames>
    <sheetDataSet>
      <sheetData sheetId="11">
        <row r="4">
          <cell r="B4" t="str">
            <v>CTHADS TRÀ VINH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176" t="s">
        <v>28</v>
      </c>
      <c r="B1" s="1176"/>
      <c r="C1" s="1173" t="s">
        <v>87</v>
      </c>
      <c r="D1" s="1173"/>
      <c r="E1" s="1173"/>
      <c r="F1" s="1177" t="s">
        <v>83</v>
      </c>
      <c r="G1" s="1177"/>
      <c r="H1" s="1177"/>
    </row>
    <row r="2" spans="1:8" ht="33.75" customHeight="1">
      <c r="A2" s="1178" t="s">
        <v>91</v>
      </c>
      <c r="B2" s="1178"/>
      <c r="C2" s="1173"/>
      <c r="D2" s="1173"/>
      <c r="E2" s="1173"/>
      <c r="F2" s="1170" t="s">
        <v>84</v>
      </c>
      <c r="G2" s="1170"/>
      <c r="H2" s="1170"/>
    </row>
    <row r="3" spans="1:8" ht="19.5" customHeight="1">
      <c r="A3" s="7" t="s">
        <v>77</v>
      </c>
      <c r="B3" s="7"/>
      <c r="C3" s="25"/>
      <c r="D3" s="25"/>
      <c r="E3" s="25"/>
      <c r="F3" s="1170" t="s">
        <v>85</v>
      </c>
      <c r="G3" s="1170"/>
      <c r="H3" s="1170"/>
    </row>
    <row r="4" spans="1:8" s="8" customFormat="1" ht="19.5" customHeight="1">
      <c r="A4" s="7"/>
      <c r="B4" s="7"/>
      <c r="D4" s="9"/>
      <c r="F4" s="10" t="s">
        <v>86</v>
      </c>
      <c r="G4" s="10"/>
      <c r="H4" s="10"/>
    </row>
    <row r="5" spans="1:8" s="24" customFormat="1" ht="36" customHeight="1">
      <c r="A5" s="1189" t="s">
        <v>68</v>
      </c>
      <c r="B5" s="1190"/>
      <c r="C5" s="1193" t="s">
        <v>81</v>
      </c>
      <c r="D5" s="1194"/>
      <c r="E5" s="1195" t="s">
        <v>80</v>
      </c>
      <c r="F5" s="1195"/>
      <c r="G5" s="1195"/>
      <c r="H5" s="1172"/>
    </row>
    <row r="6" spans="1:8" s="24" customFormat="1" ht="20.25" customHeight="1">
      <c r="A6" s="1191"/>
      <c r="B6" s="1192"/>
      <c r="C6" s="1174" t="s">
        <v>3</v>
      </c>
      <c r="D6" s="1174" t="s">
        <v>88</v>
      </c>
      <c r="E6" s="1171" t="s">
        <v>82</v>
      </c>
      <c r="F6" s="1172"/>
      <c r="G6" s="1171" t="s">
        <v>89</v>
      </c>
      <c r="H6" s="1172"/>
    </row>
    <row r="7" spans="1:8" s="24" customFormat="1" ht="52.5" customHeight="1">
      <c r="A7" s="1191"/>
      <c r="B7" s="1192"/>
      <c r="C7" s="1175"/>
      <c r="D7" s="1175"/>
      <c r="E7" s="6" t="s">
        <v>3</v>
      </c>
      <c r="F7" s="6" t="s">
        <v>10</v>
      </c>
      <c r="G7" s="6" t="s">
        <v>3</v>
      </c>
      <c r="H7" s="6" t="s">
        <v>10</v>
      </c>
    </row>
    <row r="8" spans="1:8" ht="15" customHeight="1">
      <c r="A8" s="1180" t="s">
        <v>6</v>
      </c>
      <c r="B8" s="1181"/>
      <c r="C8" s="11">
        <v>1</v>
      </c>
      <c r="D8" s="11" t="s">
        <v>52</v>
      </c>
      <c r="E8" s="11" t="s">
        <v>57</v>
      </c>
      <c r="F8" s="11" t="s">
        <v>69</v>
      </c>
      <c r="G8" s="11" t="s">
        <v>70</v>
      </c>
      <c r="H8" s="11" t="s">
        <v>71</v>
      </c>
    </row>
    <row r="9" spans="1:8" ht="26.25" customHeight="1">
      <c r="A9" s="1182" t="s">
        <v>41</v>
      </c>
      <c r="B9" s="1183"/>
      <c r="C9" s="11"/>
      <c r="D9" s="11"/>
      <c r="E9" s="11"/>
      <c r="F9" s="11"/>
      <c r="G9" s="11"/>
      <c r="H9" s="11"/>
    </row>
    <row r="10" spans="1:8" ht="24.75" customHeight="1">
      <c r="A10" s="12" t="s">
        <v>0</v>
      </c>
      <c r="B10" s="13" t="s">
        <v>12</v>
      </c>
      <c r="C10" s="5"/>
      <c r="D10" s="14"/>
      <c r="E10" s="14"/>
      <c r="F10" s="14"/>
      <c r="G10" s="14"/>
      <c r="H10" s="14"/>
    </row>
    <row r="11" spans="1:8" ht="24.75" customHeight="1">
      <c r="A11" s="15" t="s">
        <v>1</v>
      </c>
      <c r="B11" s="16" t="s">
        <v>13</v>
      </c>
      <c r="C11" s="5"/>
      <c r="D11" s="14"/>
      <c r="E11" s="14"/>
      <c r="F11" s="14"/>
      <c r="G11" s="14"/>
      <c r="H11" s="14"/>
    </row>
    <row r="12" spans="1:8" ht="24.75" customHeight="1">
      <c r="A12" s="17" t="s">
        <v>51</v>
      </c>
      <c r="B12" s="5" t="s">
        <v>14</v>
      </c>
      <c r="C12" s="5"/>
      <c r="D12" s="14"/>
      <c r="E12" s="14"/>
      <c r="F12" s="14"/>
      <c r="G12" s="14"/>
      <c r="H12" s="14"/>
    </row>
    <row r="13" spans="1:8" ht="24.75" customHeight="1">
      <c r="A13" s="17" t="s">
        <v>52</v>
      </c>
      <c r="B13" s="5" t="s">
        <v>14</v>
      </c>
      <c r="C13" s="5"/>
      <c r="D13" s="14"/>
      <c r="E13" s="14"/>
      <c r="F13" s="14"/>
      <c r="G13" s="14"/>
      <c r="H13" s="14"/>
    </row>
    <row r="14" spans="1:8" ht="24.75" customHeight="1">
      <c r="A14" s="17" t="s">
        <v>57</v>
      </c>
      <c r="B14" s="5" t="s">
        <v>14</v>
      </c>
      <c r="C14" s="5"/>
      <c r="D14" s="14"/>
      <c r="E14" s="14"/>
      <c r="F14" s="14"/>
      <c r="G14" s="14"/>
      <c r="H14" s="14"/>
    </row>
    <row r="15" spans="1:8" ht="24.75" customHeight="1">
      <c r="A15" s="17" t="s">
        <v>20</v>
      </c>
      <c r="B15" s="26" t="s">
        <v>20</v>
      </c>
      <c r="C15" s="18"/>
      <c r="D15" s="19"/>
      <c r="E15" s="19"/>
      <c r="F15" s="19"/>
      <c r="G15" s="19"/>
      <c r="H15" s="19"/>
    </row>
    <row r="16" spans="2:8" ht="16.5" customHeight="1">
      <c r="B16" s="1184" t="s">
        <v>64</v>
      </c>
      <c r="C16" s="1184"/>
      <c r="D16" s="27"/>
      <c r="E16" s="1186" t="s">
        <v>21</v>
      </c>
      <c r="F16" s="1186"/>
      <c r="G16" s="1186"/>
      <c r="H16" s="1186"/>
    </row>
    <row r="17" spans="2:8" ht="15.75" customHeight="1">
      <c r="B17" s="1184"/>
      <c r="C17" s="1184"/>
      <c r="D17" s="27"/>
      <c r="E17" s="1187" t="s">
        <v>46</v>
      </c>
      <c r="F17" s="1187"/>
      <c r="G17" s="1187"/>
      <c r="H17" s="1187"/>
    </row>
    <row r="18" spans="2:8" s="28" customFormat="1" ht="15.75" customHeight="1">
      <c r="B18" s="1184"/>
      <c r="C18" s="1184"/>
      <c r="D18" s="29"/>
      <c r="E18" s="1188" t="s">
        <v>63</v>
      </c>
      <c r="F18" s="1188"/>
      <c r="G18" s="1188"/>
      <c r="H18" s="1188"/>
    </row>
    <row r="20" ht="15.75">
      <c r="B20" s="20"/>
    </row>
    <row r="22" ht="15.75" hidden="1">
      <c r="A22" s="21" t="s">
        <v>49</v>
      </c>
    </row>
    <row r="23" spans="1:3" ht="15.75" hidden="1">
      <c r="A23" s="22"/>
      <c r="B23" s="1185" t="s">
        <v>58</v>
      </c>
      <c r="C23" s="1185"/>
    </row>
    <row r="24" spans="1:8" ht="15.75" customHeight="1" hidden="1">
      <c r="A24" s="23" t="s">
        <v>27</v>
      </c>
      <c r="B24" s="1179" t="s">
        <v>61</v>
      </c>
      <c r="C24" s="1179"/>
      <c r="D24" s="23"/>
      <c r="E24" s="23"/>
      <c r="F24" s="23"/>
      <c r="G24" s="23"/>
      <c r="H24" s="23"/>
    </row>
    <row r="25" spans="1:8" ht="15" customHeight="1" hidden="1">
      <c r="A25" s="23"/>
      <c r="B25" s="1179" t="s">
        <v>62</v>
      </c>
      <c r="C25" s="1179"/>
      <c r="D25" s="1179"/>
      <c r="E25" s="23"/>
      <c r="F25" s="23"/>
      <c r="G25" s="23"/>
      <c r="H25" s="23"/>
    </row>
    <row r="26" spans="2:3" ht="15.75">
      <c r="B26" s="24"/>
      <c r="C26" s="24"/>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6" customWidth="1"/>
    <col min="2" max="2" width="23.625" style="324" customWidth="1"/>
    <col min="3" max="3" width="9.25390625" style="324" customWidth="1"/>
    <col min="4" max="4" width="15.375" style="324" customWidth="1"/>
    <col min="5" max="5" width="8.375" style="324" customWidth="1"/>
    <col min="6" max="6" width="10.75390625" style="324" customWidth="1"/>
    <col min="7" max="7" width="8.25390625" style="324" customWidth="1"/>
    <col min="8" max="8" width="9.875" style="324" customWidth="1"/>
    <col min="9" max="9" width="8.00390625" style="324" customWidth="1"/>
    <col min="10" max="10" width="12.25390625" style="324" customWidth="1"/>
    <col min="11" max="11" width="9.25390625" style="324" customWidth="1"/>
    <col min="12" max="12" width="11.50390625" style="324" customWidth="1"/>
    <col min="13" max="28" width="8.00390625" style="324" customWidth="1"/>
    <col min="29" max="29" width="8.375" style="324" customWidth="1"/>
    <col min="30" max="30" width="8.00390625" style="324" customWidth="1"/>
    <col min="31" max="31" width="11.25390625" style="324" customWidth="1"/>
    <col min="32" max="32" width="13.50390625" style="324" customWidth="1"/>
    <col min="33" max="16384" width="8.00390625" style="324" customWidth="1"/>
  </cols>
  <sheetData>
    <row r="1" spans="1:12" ht="20.25" customHeight="1">
      <c r="A1" s="1372" t="s">
        <v>317</v>
      </c>
      <c r="B1" s="1372"/>
      <c r="C1" s="1372"/>
      <c r="D1" s="1375" t="s">
        <v>433</v>
      </c>
      <c r="E1" s="1375"/>
      <c r="F1" s="1375"/>
      <c r="G1" s="1375"/>
      <c r="H1" s="1375"/>
      <c r="I1" s="1375"/>
      <c r="J1" s="192" t="s">
        <v>434</v>
      </c>
      <c r="K1" s="323"/>
      <c r="L1" s="323"/>
    </row>
    <row r="2" spans="1:12" ht="18.75" customHeight="1">
      <c r="A2" s="1373" t="s">
        <v>392</v>
      </c>
      <c r="B2" s="1373"/>
      <c r="C2" s="1373"/>
      <c r="D2" s="1462" t="s">
        <v>318</v>
      </c>
      <c r="E2" s="1462"/>
      <c r="F2" s="1462"/>
      <c r="G2" s="1462"/>
      <c r="H2" s="1462"/>
      <c r="I2" s="1462"/>
      <c r="J2" s="1372" t="s">
        <v>435</v>
      </c>
      <c r="K2" s="1372"/>
      <c r="L2" s="1372"/>
    </row>
    <row r="3" spans="1:12" ht="17.25">
      <c r="A3" s="1373" t="s">
        <v>344</v>
      </c>
      <c r="B3" s="1373"/>
      <c r="C3" s="1373"/>
      <c r="D3" s="1463" t="s">
        <v>436</v>
      </c>
      <c r="E3" s="1464"/>
      <c r="F3" s="1464"/>
      <c r="G3" s="1464"/>
      <c r="H3" s="1464"/>
      <c r="I3" s="1464"/>
      <c r="J3" s="195" t="s">
        <v>452</v>
      </c>
      <c r="K3" s="195"/>
      <c r="L3" s="195"/>
    </row>
    <row r="4" spans="1:12" ht="15.75">
      <c r="A4" s="1459" t="s">
        <v>437</v>
      </c>
      <c r="B4" s="1459"/>
      <c r="C4" s="1459"/>
      <c r="D4" s="1460"/>
      <c r="E4" s="1460"/>
      <c r="F4" s="1460"/>
      <c r="G4" s="1460"/>
      <c r="H4" s="1460"/>
      <c r="I4" s="1460"/>
      <c r="J4" s="1378" t="s">
        <v>394</v>
      </c>
      <c r="K4" s="1378"/>
      <c r="L4" s="1378"/>
    </row>
    <row r="5" spans="1:13" ht="15.75">
      <c r="A5" s="325"/>
      <c r="B5" s="325"/>
      <c r="C5" s="326"/>
      <c r="D5" s="326"/>
      <c r="E5" s="194"/>
      <c r="J5" s="327" t="s">
        <v>438</v>
      </c>
      <c r="K5" s="242"/>
      <c r="L5" s="242"/>
      <c r="M5" s="242"/>
    </row>
    <row r="6" spans="1:13" s="330" customFormat="1" ht="24.75" customHeight="1">
      <c r="A6" s="1453" t="s">
        <v>68</v>
      </c>
      <c r="B6" s="1454"/>
      <c r="C6" s="1451" t="s">
        <v>439</v>
      </c>
      <c r="D6" s="1451"/>
      <c r="E6" s="1451"/>
      <c r="F6" s="1451"/>
      <c r="G6" s="1451"/>
      <c r="H6" s="1451"/>
      <c r="I6" s="1451" t="s">
        <v>319</v>
      </c>
      <c r="J6" s="1451"/>
      <c r="K6" s="1451"/>
      <c r="L6" s="1451"/>
      <c r="M6" s="329"/>
    </row>
    <row r="7" spans="1:13" s="330" customFormat="1" ht="17.25" customHeight="1">
      <c r="A7" s="1455"/>
      <c r="B7" s="1456"/>
      <c r="C7" s="1451" t="s">
        <v>38</v>
      </c>
      <c r="D7" s="1451"/>
      <c r="E7" s="1451" t="s">
        <v>7</v>
      </c>
      <c r="F7" s="1451"/>
      <c r="G7" s="1451"/>
      <c r="H7" s="1451"/>
      <c r="I7" s="1451" t="s">
        <v>320</v>
      </c>
      <c r="J7" s="1451"/>
      <c r="K7" s="1451" t="s">
        <v>321</v>
      </c>
      <c r="L7" s="1451"/>
      <c r="M7" s="329"/>
    </row>
    <row r="8" spans="1:12" s="330" customFormat="1" ht="27.75" customHeight="1">
      <c r="A8" s="1455"/>
      <c r="B8" s="1456"/>
      <c r="C8" s="1451"/>
      <c r="D8" s="1451"/>
      <c r="E8" s="1451" t="s">
        <v>322</v>
      </c>
      <c r="F8" s="1451"/>
      <c r="G8" s="1451" t="s">
        <v>323</v>
      </c>
      <c r="H8" s="1451"/>
      <c r="I8" s="1451"/>
      <c r="J8" s="1451"/>
      <c r="K8" s="1451"/>
      <c r="L8" s="1451"/>
    </row>
    <row r="9" spans="1:12" s="330" customFormat="1" ht="24.75" customHeight="1">
      <c r="A9" s="1457"/>
      <c r="B9" s="1458"/>
      <c r="C9" s="328" t="s">
        <v>324</v>
      </c>
      <c r="D9" s="328" t="s">
        <v>10</v>
      </c>
      <c r="E9" s="328" t="s">
        <v>3</v>
      </c>
      <c r="F9" s="328" t="s">
        <v>325</v>
      </c>
      <c r="G9" s="328" t="s">
        <v>3</v>
      </c>
      <c r="H9" s="328" t="s">
        <v>325</v>
      </c>
      <c r="I9" s="328" t="s">
        <v>3</v>
      </c>
      <c r="J9" s="328" t="s">
        <v>325</v>
      </c>
      <c r="K9" s="328" t="s">
        <v>3</v>
      </c>
      <c r="L9" s="328" t="s">
        <v>325</v>
      </c>
    </row>
    <row r="10" spans="1:12" s="332" customFormat="1" ht="15.75">
      <c r="A10" s="1357" t="s">
        <v>6</v>
      </c>
      <c r="B10" s="1358"/>
      <c r="C10" s="331">
        <v>1</v>
      </c>
      <c r="D10" s="331">
        <v>2</v>
      </c>
      <c r="E10" s="331">
        <v>3</v>
      </c>
      <c r="F10" s="331">
        <v>4</v>
      </c>
      <c r="G10" s="331">
        <v>5</v>
      </c>
      <c r="H10" s="331">
        <v>6</v>
      </c>
      <c r="I10" s="331">
        <v>7</v>
      </c>
      <c r="J10" s="331">
        <v>8</v>
      </c>
      <c r="K10" s="331">
        <v>9</v>
      </c>
      <c r="L10" s="331">
        <v>10</v>
      </c>
    </row>
    <row r="11" spans="1:12" s="332" customFormat="1" ht="30.75" customHeight="1">
      <c r="A11" s="1369" t="s">
        <v>389</v>
      </c>
      <c r="B11" s="1370"/>
      <c r="C11" s="249">
        <f aca="true" t="shared" si="0" ref="C11:L11">C13-C12</f>
        <v>0</v>
      </c>
      <c r="D11" s="249">
        <f t="shared" si="0"/>
        <v>0</v>
      </c>
      <c r="E11" s="249">
        <f t="shared" si="0"/>
        <v>0</v>
      </c>
      <c r="F11" s="249">
        <f t="shared" si="0"/>
        <v>0</v>
      </c>
      <c r="G11" s="249">
        <f t="shared" si="0"/>
        <v>0</v>
      </c>
      <c r="H11" s="249">
        <f t="shared" si="0"/>
        <v>0</v>
      </c>
      <c r="I11" s="249">
        <f t="shared" si="0"/>
        <v>0</v>
      </c>
      <c r="J11" s="249">
        <f t="shared" si="0"/>
        <v>0</v>
      </c>
      <c r="K11" s="249">
        <f t="shared" si="0"/>
        <v>0</v>
      </c>
      <c r="L11" s="249">
        <f t="shared" si="0"/>
        <v>0</v>
      </c>
    </row>
    <row r="12" spans="1:12" s="332" customFormat="1" ht="27" customHeight="1">
      <c r="A12" s="1348" t="s">
        <v>390</v>
      </c>
      <c r="B12" s="1349"/>
      <c r="C12" s="250">
        <v>0</v>
      </c>
      <c r="D12" s="250">
        <v>0</v>
      </c>
      <c r="E12" s="250">
        <v>0</v>
      </c>
      <c r="F12" s="250">
        <v>0</v>
      </c>
      <c r="G12" s="250">
        <v>0</v>
      </c>
      <c r="H12" s="250">
        <v>0</v>
      </c>
      <c r="I12" s="250">
        <v>0</v>
      </c>
      <c r="J12" s="250">
        <v>0</v>
      </c>
      <c r="K12" s="250">
        <v>0</v>
      </c>
      <c r="L12" s="250">
        <v>0</v>
      </c>
    </row>
    <row r="13" spans="1:32" s="332" customFormat="1" ht="17.25" customHeight="1">
      <c r="A13" s="1351" t="s">
        <v>37</v>
      </c>
      <c r="B13" s="1352"/>
      <c r="C13" s="333">
        <f aca="true" t="shared" si="1" ref="C13:L13">C14+C15</f>
        <v>0</v>
      </c>
      <c r="D13" s="333">
        <f t="shared" si="1"/>
        <v>0</v>
      </c>
      <c r="E13" s="333">
        <f t="shared" si="1"/>
        <v>0</v>
      </c>
      <c r="F13" s="333">
        <f t="shared" si="1"/>
        <v>0</v>
      </c>
      <c r="G13" s="333">
        <f t="shared" si="1"/>
        <v>0</v>
      </c>
      <c r="H13" s="333">
        <f t="shared" si="1"/>
        <v>0</v>
      </c>
      <c r="I13" s="333">
        <f t="shared" si="1"/>
        <v>0</v>
      </c>
      <c r="J13" s="333">
        <f t="shared" si="1"/>
        <v>0</v>
      </c>
      <c r="K13" s="333">
        <f t="shared" si="1"/>
        <v>0</v>
      </c>
      <c r="L13" s="333">
        <f t="shared" si="1"/>
        <v>0</v>
      </c>
      <c r="AF13" s="332">
        <f>AC14-AC15</f>
        <v>0</v>
      </c>
    </row>
    <row r="14" spans="1:37" s="334" customFormat="1" ht="17.25" customHeight="1">
      <c r="A14" s="198" t="s">
        <v>0</v>
      </c>
      <c r="B14" s="199" t="s">
        <v>94</v>
      </c>
      <c r="C14" s="333">
        <f>C15+C16</f>
        <v>0</v>
      </c>
      <c r="D14" s="333">
        <f>D15+D16</f>
        <v>0</v>
      </c>
      <c r="E14" s="253">
        <v>0</v>
      </c>
      <c r="F14" s="253">
        <v>0</v>
      </c>
      <c r="G14" s="253">
        <v>0</v>
      </c>
      <c r="H14" s="253">
        <v>0</v>
      </c>
      <c r="I14" s="253">
        <v>0</v>
      </c>
      <c r="J14" s="253">
        <v>0</v>
      </c>
      <c r="K14" s="253">
        <v>0</v>
      </c>
      <c r="L14" s="253">
        <v>0</v>
      </c>
      <c r="AK14" s="335"/>
    </row>
    <row r="15" spans="1:12" s="334" customFormat="1" ht="17.25" customHeight="1">
      <c r="A15" s="255" t="s">
        <v>1</v>
      </c>
      <c r="B15" s="199" t="s">
        <v>19</v>
      </c>
      <c r="C15" s="333">
        <f aca="true" t="shared" si="2" ref="C15:L15">C16+C17+C18+C19+C20+C21+C22+C23+C24+C25+C26</f>
        <v>0</v>
      </c>
      <c r="D15" s="333">
        <f t="shared" si="2"/>
        <v>0</v>
      </c>
      <c r="E15" s="333">
        <f t="shared" si="2"/>
        <v>0</v>
      </c>
      <c r="F15" s="333">
        <f t="shared" si="2"/>
        <v>0</v>
      </c>
      <c r="G15" s="333">
        <f t="shared" si="2"/>
        <v>0</v>
      </c>
      <c r="H15" s="333">
        <f t="shared" si="2"/>
        <v>0</v>
      </c>
      <c r="I15" s="333">
        <f t="shared" si="2"/>
        <v>0</v>
      </c>
      <c r="J15" s="333">
        <f t="shared" si="2"/>
        <v>0</v>
      </c>
      <c r="K15" s="333">
        <f t="shared" si="2"/>
        <v>0</v>
      </c>
      <c r="L15" s="333">
        <f t="shared" si="2"/>
        <v>0</v>
      </c>
    </row>
    <row r="16" spans="1:38" s="334" customFormat="1" ht="17.25" customHeight="1">
      <c r="A16" s="201">
        <v>1</v>
      </c>
      <c r="B16" s="69" t="s">
        <v>359</v>
      </c>
      <c r="C16" s="333">
        <f aca="true" t="shared" si="3" ref="C16:C26">E16+G16</f>
        <v>0</v>
      </c>
      <c r="D16" s="333">
        <f aca="true" t="shared" si="4" ref="D16:D26">F16+H16</f>
        <v>0</v>
      </c>
      <c r="E16" s="253">
        <v>0</v>
      </c>
      <c r="F16" s="253">
        <v>0</v>
      </c>
      <c r="G16" s="253">
        <v>0</v>
      </c>
      <c r="H16" s="253">
        <v>0</v>
      </c>
      <c r="I16" s="253">
        <v>0</v>
      </c>
      <c r="J16" s="253">
        <v>0</v>
      </c>
      <c r="K16" s="253">
        <v>0</v>
      </c>
      <c r="L16" s="253">
        <v>0</v>
      </c>
      <c r="AL16" s="335"/>
    </row>
    <row r="17" spans="1:32" s="334" customFormat="1" ht="17.25" customHeight="1">
      <c r="A17" s="201">
        <v>2</v>
      </c>
      <c r="B17" s="69" t="s">
        <v>391</v>
      </c>
      <c r="C17" s="333">
        <f t="shared" si="3"/>
        <v>0</v>
      </c>
      <c r="D17" s="333">
        <f t="shared" si="4"/>
        <v>0</v>
      </c>
      <c r="E17" s="253">
        <v>0</v>
      </c>
      <c r="F17" s="253">
        <v>0</v>
      </c>
      <c r="G17" s="253">
        <v>0</v>
      </c>
      <c r="H17" s="253">
        <v>0</v>
      </c>
      <c r="I17" s="253">
        <v>0</v>
      </c>
      <c r="J17" s="253">
        <v>0</v>
      </c>
      <c r="K17" s="253">
        <v>0</v>
      </c>
      <c r="L17" s="253">
        <v>0</v>
      </c>
      <c r="AF17" s="335" t="e">
        <f>(R17-D17)/D17</f>
        <v>#DIV/0!</v>
      </c>
    </row>
    <row r="18" spans="1:12" s="334" customFormat="1" ht="17.25" customHeight="1">
      <c r="A18" s="201">
        <v>3</v>
      </c>
      <c r="B18" s="69" t="s">
        <v>362</v>
      </c>
      <c r="C18" s="333">
        <f t="shared" si="3"/>
        <v>0</v>
      </c>
      <c r="D18" s="333">
        <f t="shared" si="4"/>
        <v>0</v>
      </c>
      <c r="E18" s="253">
        <v>0</v>
      </c>
      <c r="F18" s="253">
        <v>0</v>
      </c>
      <c r="G18" s="253">
        <v>0</v>
      </c>
      <c r="H18" s="253">
        <v>0</v>
      </c>
      <c r="I18" s="253">
        <v>0</v>
      </c>
      <c r="J18" s="253">
        <v>0</v>
      </c>
      <c r="K18" s="253">
        <v>0</v>
      </c>
      <c r="L18" s="253">
        <v>0</v>
      </c>
    </row>
    <row r="19" spans="1:12" s="334" customFormat="1" ht="17.25" customHeight="1">
      <c r="A19" s="201">
        <v>4</v>
      </c>
      <c r="B19" s="69" t="s">
        <v>363</v>
      </c>
      <c r="C19" s="333">
        <f t="shared" si="3"/>
        <v>0</v>
      </c>
      <c r="D19" s="333">
        <f t="shared" si="4"/>
        <v>0</v>
      </c>
      <c r="E19" s="253">
        <v>0</v>
      </c>
      <c r="F19" s="253">
        <v>0</v>
      </c>
      <c r="G19" s="253">
        <v>0</v>
      </c>
      <c r="H19" s="253">
        <v>0</v>
      </c>
      <c r="I19" s="253">
        <v>0</v>
      </c>
      <c r="J19" s="253">
        <v>0</v>
      </c>
      <c r="K19" s="253">
        <v>0</v>
      </c>
      <c r="L19" s="253">
        <v>0</v>
      </c>
    </row>
    <row r="20" spans="1:12" s="334" customFormat="1" ht="17.25" customHeight="1">
      <c r="A20" s="201">
        <v>5</v>
      </c>
      <c r="B20" s="69" t="s">
        <v>364</v>
      </c>
      <c r="C20" s="333">
        <f t="shared" si="3"/>
        <v>0</v>
      </c>
      <c r="D20" s="333">
        <f t="shared" si="4"/>
        <v>0</v>
      </c>
      <c r="E20" s="253">
        <v>0</v>
      </c>
      <c r="F20" s="253">
        <v>0</v>
      </c>
      <c r="G20" s="253">
        <v>0</v>
      </c>
      <c r="H20" s="253">
        <v>0</v>
      </c>
      <c r="I20" s="253">
        <v>0</v>
      </c>
      <c r="J20" s="253">
        <v>0</v>
      </c>
      <c r="K20" s="253">
        <v>0</v>
      </c>
      <c r="L20" s="253">
        <v>0</v>
      </c>
    </row>
    <row r="21" spans="1:39" s="334" customFormat="1" ht="17.25" customHeight="1">
      <c r="A21" s="201">
        <v>6</v>
      </c>
      <c r="B21" s="69" t="s">
        <v>365</v>
      </c>
      <c r="C21" s="333">
        <f t="shared" si="3"/>
        <v>0</v>
      </c>
      <c r="D21" s="333">
        <f t="shared" si="4"/>
        <v>0</v>
      </c>
      <c r="E21" s="253">
        <v>0</v>
      </c>
      <c r="F21" s="253">
        <v>0</v>
      </c>
      <c r="G21" s="253">
        <v>0</v>
      </c>
      <c r="H21" s="253">
        <v>0</v>
      </c>
      <c r="I21" s="253">
        <v>0</v>
      </c>
      <c r="J21" s="253">
        <v>0</v>
      </c>
      <c r="K21" s="253">
        <v>0</v>
      </c>
      <c r="L21" s="253">
        <v>0</v>
      </c>
      <c r="AJ21" s="334">
        <f>AI20-AI21</f>
        <v>0</v>
      </c>
      <c r="AK21" s="334">
        <v>1653</v>
      </c>
      <c r="AL21" s="334">
        <f>AI20-AK21</f>
        <v>-1653</v>
      </c>
      <c r="AM21" s="335" t="e">
        <f>AL21/AI20</f>
        <v>#DIV/0!</v>
      </c>
    </row>
    <row r="22" spans="1:39" s="334" customFormat="1" ht="17.25" customHeight="1">
      <c r="A22" s="201">
        <v>7</v>
      </c>
      <c r="B22" s="69" t="s">
        <v>370</v>
      </c>
      <c r="C22" s="333">
        <f t="shared" si="3"/>
        <v>0</v>
      </c>
      <c r="D22" s="333">
        <f t="shared" si="4"/>
        <v>0</v>
      </c>
      <c r="E22" s="253">
        <v>0</v>
      </c>
      <c r="F22" s="253">
        <v>0</v>
      </c>
      <c r="G22" s="253">
        <v>0</v>
      </c>
      <c r="H22" s="253">
        <v>0</v>
      </c>
      <c r="I22" s="253">
        <v>0</v>
      </c>
      <c r="J22" s="253">
        <v>0</v>
      </c>
      <c r="K22" s="253">
        <v>0</v>
      </c>
      <c r="L22" s="253">
        <v>0</v>
      </c>
      <c r="AM22" s="335" t="e">
        <f>AN20-AM21</f>
        <v>#DIV/0!</v>
      </c>
    </row>
    <row r="23" spans="1:12" s="334" customFormat="1" ht="17.25" customHeight="1">
      <c r="A23" s="201">
        <v>8</v>
      </c>
      <c r="B23" s="69" t="s">
        <v>372</v>
      </c>
      <c r="C23" s="333">
        <f t="shared" si="3"/>
        <v>0</v>
      </c>
      <c r="D23" s="333">
        <f t="shared" si="4"/>
        <v>0</v>
      </c>
      <c r="E23" s="253">
        <v>0</v>
      </c>
      <c r="F23" s="253">
        <v>0</v>
      </c>
      <c r="G23" s="253">
        <v>0</v>
      </c>
      <c r="H23" s="253">
        <v>0</v>
      </c>
      <c r="I23" s="253">
        <v>0</v>
      </c>
      <c r="J23" s="253">
        <v>0</v>
      </c>
      <c r="K23" s="253">
        <v>0</v>
      </c>
      <c r="L23" s="253">
        <v>0</v>
      </c>
    </row>
    <row r="24" spans="1:36" s="334" customFormat="1" ht="17.25" customHeight="1">
      <c r="A24" s="201">
        <v>9</v>
      </c>
      <c r="B24" s="69" t="s">
        <v>373</v>
      </c>
      <c r="C24" s="333">
        <f t="shared" si="3"/>
        <v>0</v>
      </c>
      <c r="D24" s="333">
        <f t="shared" si="4"/>
        <v>0</v>
      </c>
      <c r="E24" s="253">
        <v>0</v>
      </c>
      <c r="F24" s="253">
        <v>0</v>
      </c>
      <c r="G24" s="253">
        <v>0</v>
      </c>
      <c r="H24" s="253">
        <v>0</v>
      </c>
      <c r="I24" s="253">
        <v>0</v>
      </c>
      <c r="J24" s="253">
        <v>0</v>
      </c>
      <c r="K24" s="253">
        <v>0</v>
      </c>
      <c r="L24" s="253">
        <v>0</v>
      </c>
      <c r="AJ24" s="334">
        <f>AI23-AI24</f>
        <v>0</v>
      </c>
    </row>
    <row r="25" spans="1:36" s="334" customFormat="1" ht="17.25" customHeight="1">
      <c r="A25" s="201">
        <v>10</v>
      </c>
      <c r="B25" s="69" t="s">
        <v>374</v>
      </c>
      <c r="C25" s="333">
        <f t="shared" si="3"/>
        <v>0</v>
      </c>
      <c r="D25" s="333">
        <f t="shared" si="4"/>
        <v>0</v>
      </c>
      <c r="E25" s="253">
        <v>0</v>
      </c>
      <c r="F25" s="253">
        <v>0</v>
      </c>
      <c r="G25" s="253">
        <v>0</v>
      </c>
      <c r="H25" s="253">
        <v>0</v>
      </c>
      <c r="I25" s="253">
        <v>0</v>
      </c>
      <c r="J25" s="253">
        <v>0</v>
      </c>
      <c r="K25" s="253">
        <v>0</v>
      </c>
      <c r="L25" s="253">
        <v>0</v>
      </c>
      <c r="AJ25" s="335" t="e">
        <f>AI24/AI25</f>
        <v>#DIV/0!</v>
      </c>
    </row>
    <row r="26" spans="1:44" s="334" customFormat="1" ht="17.25" customHeight="1">
      <c r="A26" s="201">
        <v>11</v>
      </c>
      <c r="B26" s="69" t="s">
        <v>376</v>
      </c>
      <c r="C26" s="333">
        <f t="shared" si="3"/>
        <v>0</v>
      </c>
      <c r="D26" s="333">
        <f t="shared" si="4"/>
        <v>0</v>
      </c>
      <c r="E26" s="253">
        <v>0</v>
      </c>
      <c r="F26" s="253">
        <v>0</v>
      </c>
      <c r="G26" s="253">
        <v>0</v>
      </c>
      <c r="H26" s="253">
        <v>0</v>
      </c>
      <c r="I26" s="253">
        <v>0</v>
      </c>
      <c r="J26" s="253">
        <v>0</v>
      </c>
      <c r="K26" s="253">
        <v>0</v>
      </c>
      <c r="L26" s="253">
        <v>0</v>
      </c>
      <c r="AR26" s="335"/>
    </row>
    <row r="27" ht="7.5" customHeight="1"/>
    <row r="28" spans="1:35" s="193" customFormat="1" ht="15.75" customHeight="1">
      <c r="A28" s="203"/>
      <c r="B28" s="1367" t="s">
        <v>377</v>
      </c>
      <c r="C28" s="1367"/>
      <c r="D28" s="1367"/>
      <c r="E28" s="205"/>
      <c r="F28" s="259"/>
      <c r="G28" s="259"/>
      <c r="H28" s="1366" t="s">
        <v>377</v>
      </c>
      <c r="I28" s="1366"/>
      <c r="J28" s="1366"/>
      <c r="K28" s="1366"/>
      <c r="L28" s="1366"/>
      <c r="AG28" s="193" t="s">
        <v>378</v>
      </c>
      <c r="AI28" s="191">
        <f>82/88</f>
        <v>0.9318181818181818</v>
      </c>
    </row>
    <row r="29" spans="1:12" s="193" customFormat="1" ht="19.5" customHeight="1">
      <c r="A29" s="203"/>
      <c r="B29" s="1368" t="s">
        <v>326</v>
      </c>
      <c r="C29" s="1368"/>
      <c r="D29" s="1368"/>
      <c r="E29" s="205"/>
      <c r="F29" s="206"/>
      <c r="G29" s="206"/>
      <c r="H29" s="1371" t="s">
        <v>244</v>
      </c>
      <c r="I29" s="1371"/>
      <c r="J29" s="1371"/>
      <c r="K29" s="1371"/>
      <c r="L29" s="1371"/>
    </row>
    <row r="30" spans="1:12" s="197" customFormat="1" ht="15" customHeight="1">
      <c r="A30" s="203"/>
      <c r="B30" s="1452"/>
      <c r="C30" s="1452"/>
      <c r="D30" s="1452"/>
      <c r="E30" s="205"/>
      <c r="F30" s="206"/>
      <c r="G30" s="206"/>
      <c r="H30" s="1324"/>
      <c r="I30" s="1324"/>
      <c r="J30" s="1324"/>
      <c r="K30" s="1324"/>
      <c r="L30" s="1324"/>
    </row>
    <row r="31" spans="1:12" s="193" customFormat="1" ht="15" customHeight="1">
      <c r="A31" s="203"/>
      <c r="B31" s="204"/>
      <c r="C31" s="204"/>
      <c r="D31" s="205"/>
      <c r="E31" s="205"/>
      <c r="F31" s="206"/>
      <c r="G31" s="206"/>
      <c r="H31" s="208"/>
      <c r="I31" s="208"/>
      <c r="J31" s="208"/>
      <c r="K31" s="208"/>
      <c r="L31" s="208"/>
    </row>
    <row r="32" spans="1:12" s="193" customFormat="1" ht="15" customHeight="1">
      <c r="A32" s="203"/>
      <c r="B32" s="204"/>
      <c r="C32" s="204"/>
      <c r="D32" s="205"/>
      <c r="E32" s="205"/>
      <c r="F32" s="206"/>
      <c r="G32" s="206"/>
      <c r="H32" s="208"/>
      <c r="I32" s="208"/>
      <c r="J32" s="208"/>
      <c r="K32" s="208"/>
      <c r="L32" s="208"/>
    </row>
    <row r="33" spans="2:12" ht="19.5">
      <c r="B33" s="1450" t="s">
        <v>381</v>
      </c>
      <c r="C33" s="1450"/>
      <c r="D33" s="1450"/>
      <c r="E33" s="337"/>
      <c r="F33" s="337"/>
      <c r="G33" s="337"/>
      <c r="H33" s="337"/>
      <c r="I33" s="337"/>
      <c r="J33" s="338" t="s">
        <v>381</v>
      </c>
      <c r="K33" s="337"/>
      <c r="L33" s="337"/>
    </row>
    <row r="34" spans="2:12" ht="18.75">
      <c r="B34" s="337"/>
      <c r="C34" s="337"/>
      <c r="D34" s="337"/>
      <c r="E34" s="337"/>
      <c r="F34" s="337"/>
      <c r="G34" s="337"/>
      <c r="H34" s="337"/>
      <c r="I34" s="337"/>
      <c r="J34" s="337"/>
      <c r="K34" s="337"/>
      <c r="L34" s="337"/>
    </row>
    <row r="35" spans="2:12" ht="18.75">
      <c r="B35" s="337"/>
      <c r="C35" s="337"/>
      <c r="D35" s="337"/>
      <c r="E35" s="337"/>
      <c r="F35" s="337"/>
      <c r="G35" s="337"/>
      <c r="H35" s="337"/>
      <c r="I35" s="337"/>
      <c r="J35" s="337"/>
      <c r="K35" s="337"/>
      <c r="L35" s="337"/>
    </row>
    <row r="36" spans="1:12" s="185" customFormat="1" ht="18.75" hidden="1">
      <c r="A36" s="236" t="s">
        <v>47</v>
      </c>
      <c r="B36" s="187"/>
      <c r="C36" s="187"/>
      <c r="D36" s="187"/>
      <c r="E36" s="187"/>
      <c r="F36" s="187"/>
      <c r="G36" s="187"/>
      <c r="H36" s="187"/>
      <c r="I36" s="187"/>
      <c r="J36" s="187"/>
      <c r="K36" s="339"/>
      <c r="L36" s="187"/>
    </row>
    <row r="37" spans="1:15" s="185" customFormat="1" ht="15" customHeight="1" hidden="1">
      <c r="A37" s="189"/>
      <c r="B37" s="1461" t="s">
        <v>327</v>
      </c>
      <c r="C37" s="1461"/>
      <c r="D37" s="1461"/>
      <c r="E37" s="1461"/>
      <c r="F37" s="1461"/>
      <c r="G37" s="1461"/>
      <c r="H37" s="1461"/>
      <c r="I37" s="1461"/>
      <c r="J37" s="1461"/>
      <c r="K37" s="340"/>
      <c r="L37" s="295"/>
      <c r="M37" s="266"/>
      <c r="N37" s="266"/>
      <c r="O37" s="266"/>
    </row>
    <row r="38" spans="2:12" s="185" customFormat="1" ht="18.75" hidden="1">
      <c r="B38" s="237" t="s">
        <v>328</v>
      </c>
      <c r="C38" s="187"/>
      <c r="D38" s="187"/>
      <c r="E38" s="187"/>
      <c r="F38" s="187"/>
      <c r="G38" s="187"/>
      <c r="H38" s="187"/>
      <c r="I38" s="187"/>
      <c r="J38" s="187"/>
      <c r="K38" s="339"/>
      <c r="L38" s="187"/>
    </row>
    <row r="39" spans="2:12" ht="18.75" hidden="1">
      <c r="B39" s="341" t="s">
        <v>329</v>
      </c>
      <c r="C39" s="337"/>
      <c r="D39" s="337"/>
      <c r="E39" s="337"/>
      <c r="F39" s="337"/>
      <c r="G39" s="337"/>
      <c r="H39" s="337"/>
      <c r="I39" s="337"/>
      <c r="J39" s="337"/>
      <c r="K39" s="337"/>
      <c r="L39" s="337"/>
    </row>
    <row r="40" spans="2:12" ht="18.75" hidden="1">
      <c r="B40" s="337"/>
      <c r="C40" s="337"/>
      <c r="D40" s="337"/>
      <c r="E40" s="337"/>
      <c r="F40" s="337"/>
      <c r="G40" s="337"/>
      <c r="H40" s="337"/>
      <c r="I40" s="337"/>
      <c r="J40" s="337"/>
      <c r="K40" s="337"/>
      <c r="L40" s="337"/>
    </row>
    <row r="41" spans="2:13" ht="18.75">
      <c r="B41" s="1196" t="s">
        <v>423</v>
      </c>
      <c r="C41" s="1196"/>
      <c r="D41" s="1196"/>
      <c r="E41" s="211"/>
      <c r="F41" s="211"/>
      <c r="G41" s="183"/>
      <c r="H41" s="1197" t="s">
        <v>338</v>
      </c>
      <c r="I41" s="1197"/>
      <c r="J41" s="1197"/>
      <c r="K41" s="1197"/>
      <c r="L41" s="1197"/>
      <c r="M41" s="164"/>
    </row>
    <row r="42" spans="2:12" ht="18.75">
      <c r="B42" s="337"/>
      <c r="C42" s="337"/>
      <c r="D42" s="337"/>
      <c r="E42" s="337"/>
      <c r="F42" s="337"/>
      <c r="G42" s="337"/>
      <c r="H42" s="337"/>
      <c r="I42" s="337"/>
      <c r="J42" s="337"/>
      <c r="K42" s="337"/>
      <c r="L42" s="337"/>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2" hidden="1" customWidth="1"/>
    <col min="12" max="12" width="68.75390625" style="342" customWidth="1"/>
    <col min="13" max="13" width="16.125" style="342" bestFit="1" customWidth="1"/>
    <col min="14" max="14" width="47.625" style="342" customWidth="1"/>
    <col min="15" max="16384" width="9.00390625" style="342" customWidth="1"/>
  </cols>
  <sheetData>
    <row r="1" spans="12:25" ht="54.75" customHeight="1">
      <c r="L1" s="1465" t="s">
        <v>465</v>
      </c>
      <c r="M1" s="1466"/>
      <c r="N1" s="1466"/>
      <c r="O1" s="366"/>
      <c r="P1" s="366"/>
      <c r="Q1" s="366"/>
      <c r="R1" s="366"/>
      <c r="S1" s="366"/>
      <c r="T1" s="366"/>
      <c r="U1" s="366"/>
      <c r="V1" s="366"/>
      <c r="W1" s="366"/>
      <c r="X1" s="366"/>
      <c r="Y1" s="367"/>
    </row>
    <row r="2" spans="11:17" ht="34.5" customHeight="1">
      <c r="K2" s="350"/>
      <c r="L2" s="1467" t="s">
        <v>472</v>
      </c>
      <c r="M2" s="1468"/>
      <c r="N2" s="1469"/>
      <c r="O2" s="30"/>
      <c r="P2" s="352"/>
      <c r="Q2" s="348"/>
    </row>
    <row r="3" spans="11:18" ht="31.5" customHeight="1">
      <c r="K3" s="350"/>
      <c r="L3" s="355" t="s">
        <v>481</v>
      </c>
      <c r="M3" s="356" t="e">
        <f>#REF!</f>
        <v>#REF!</v>
      </c>
      <c r="N3" s="356"/>
      <c r="O3" s="356"/>
      <c r="P3" s="353"/>
      <c r="Q3" s="349"/>
      <c r="R3" s="346"/>
    </row>
    <row r="4" spans="11:18" ht="30" customHeight="1">
      <c r="K4" s="350"/>
      <c r="L4" s="357" t="s">
        <v>466</v>
      </c>
      <c r="M4" s="358" t="e">
        <f>#REF!</f>
        <v>#REF!</v>
      </c>
      <c r="N4" s="356"/>
      <c r="O4" s="356"/>
      <c r="P4" s="353"/>
      <c r="Q4" s="349"/>
      <c r="R4" s="346"/>
    </row>
    <row r="5" spans="11:18" ht="31.5" customHeight="1">
      <c r="K5" s="350"/>
      <c r="L5" s="357" t="s">
        <v>467</v>
      </c>
      <c r="M5" s="358" t="e">
        <f>#REF!</f>
        <v>#REF!</v>
      </c>
      <c r="N5" s="356"/>
      <c r="O5" s="356"/>
      <c r="P5" s="353"/>
      <c r="Q5" s="349"/>
      <c r="R5" s="346"/>
    </row>
    <row r="6" spans="11:18" ht="27" customHeight="1">
      <c r="K6" s="350"/>
      <c r="L6" s="355" t="s">
        <v>468</v>
      </c>
      <c r="M6" s="356" t="e">
        <f>#REF!</f>
        <v>#REF!</v>
      </c>
      <c r="N6" s="356"/>
      <c r="O6" s="356"/>
      <c r="P6" s="353"/>
      <c r="Q6" s="349"/>
      <c r="R6" s="346"/>
    </row>
    <row r="7" spans="11:18" s="343" customFormat="1" ht="30" customHeight="1">
      <c r="K7" s="351"/>
      <c r="L7" s="359" t="s">
        <v>505</v>
      </c>
      <c r="M7" s="356" t="e">
        <f>#REF!</f>
        <v>#REF!</v>
      </c>
      <c r="N7" s="356"/>
      <c r="O7" s="356"/>
      <c r="P7" s="353"/>
      <c r="Q7" s="349"/>
      <c r="R7" s="346"/>
    </row>
    <row r="8" spans="11:18" ht="30.75" customHeight="1">
      <c r="K8" s="350"/>
      <c r="L8" s="360" t="s">
        <v>504</v>
      </c>
      <c r="M8" s="361">
        <f>'[7]M6 Tong hop Viec CHV '!$C$12</f>
        <v>1489</v>
      </c>
      <c r="N8" s="356"/>
      <c r="O8" s="356"/>
      <c r="P8" s="353"/>
      <c r="Q8" s="349"/>
      <c r="R8" s="346"/>
    </row>
    <row r="9" spans="11:18" ht="33" customHeight="1">
      <c r="K9" s="350"/>
      <c r="L9" s="368" t="s">
        <v>507</v>
      </c>
      <c r="M9" s="369" t="e">
        <f>(M7-M8)/M8</f>
        <v>#REF!</v>
      </c>
      <c r="N9" s="356"/>
      <c r="O9" s="356"/>
      <c r="P9" s="353"/>
      <c r="Q9" s="349"/>
      <c r="R9" s="346"/>
    </row>
    <row r="10" spans="11:18" ht="33" customHeight="1">
      <c r="K10" s="350"/>
      <c r="L10" s="355" t="s">
        <v>506</v>
      </c>
      <c r="M10" s="356" t="e">
        <f>#REF!</f>
        <v>#REF!</v>
      </c>
      <c r="N10" s="356" t="s">
        <v>469</v>
      </c>
      <c r="O10" s="362" t="e">
        <f>M10/M7</f>
        <v>#REF!</v>
      </c>
      <c r="P10" s="353"/>
      <c r="Q10" s="349"/>
      <c r="R10" s="346"/>
    </row>
    <row r="11" spans="11:18" ht="22.5" customHeight="1">
      <c r="K11" s="350"/>
      <c r="L11" s="355" t="s">
        <v>508</v>
      </c>
      <c r="M11" s="356" t="e">
        <f>#REF!</f>
        <v>#REF!</v>
      </c>
      <c r="N11" s="356" t="s">
        <v>469</v>
      </c>
      <c r="O11" s="362" t="e">
        <f>M11/M7</f>
        <v>#REF!</v>
      </c>
      <c r="P11" s="353"/>
      <c r="Q11" s="349"/>
      <c r="R11" s="346"/>
    </row>
    <row r="12" spans="11:18" ht="34.5" customHeight="1">
      <c r="K12" s="350"/>
      <c r="L12" s="355" t="s">
        <v>509</v>
      </c>
      <c r="M12" s="356" t="e">
        <f>#REF!+#REF!</f>
        <v>#REF!</v>
      </c>
      <c r="N12" s="355"/>
      <c r="O12" s="355"/>
      <c r="P12" s="347"/>
      <c r="R12" s="347"/>
    </row>
    <row r="13" spans="11:18" ht="33.75" customHeight="1">
      <c r="K13" s="350"/>
      <c r="L13" s="355" t="s">
        <v>510</v>
      </c>
      <c r="M13" s="362" t="e">
        <f>M12/M7</f>
        <v>#REF!</v>
      </c>
      <c r="N13" s="356"/>
      <c r="O13" s="356"/>
      <c r="P13" s="353"/>
      <c r="R13" s="347"/>
    </row>
    <row r="14" spans="11:18" ht="24.75" customHeight="1" hidden="1">
      <c r="K14" s="350"/>
      <c r="L14" s="355"/>
      <c r="M14" s="356"/>
      <c r="N14" s="356"/>
      <c r="O14" s="356"/>
      <c r="P14" s="353"/>
      <c r="R14" s="347"/>
    </row>
    <row r="15" spans="11:18" ht="24.75" customHeight="1" hidden="1">
      <c r="K15" s="350"/>
      <c r="L15" s="355"/>
      <c r="M15" s="356"/>
      <c r="N15" s="356"/>
      <c r="O15" s="356"/>
      <c r="P15" s="353"/>
      <c r="R15" s="347"/>
    </row>
    <row r="16" spans="11:18" ht="24.75" customHeight="1">
      <c r="K16" s="350"/>
      <c r="L16" s="360" t="s">
        <v>511</v>
      </c>
      <c r="M16" s="361">
        <f>'[7]M6 Tong hop Viec CHV '!$H$12+'[7]M6 Tong hop Viec CHV '!$I$12+'[7]M6 Tong hop Viec CHV '!$K$12</f>
        <v>749</v>
      </c>
      <c r="N16" s="356"/>
      <c r="O16" s="356"/>
      <c r="P16" s="353"/>
      <c r="R16" s="347"/>
    </row>
    <row r="17" spans="11:18" ht="24.75" customHeight="1">
      <c r="K17" s="350"/>
      <c r="L17" s="368" t="s">
        <v>512</v>
      </c>
      <c r="M17" s="363">
        <f>M16/M8</f>
        <v>0.5030221625251847</v>
      </c>
      <c r="N17" s="356"/>
      <c r="O17" s="356"/>
      <c r="P17" s="353"/>
      <c r="R17" s="347"/>
    </row>
    <row r="18" spans="11:18" ht="26.25" customHeight="1">
      <c r="K18" s="350"/>
      <c r="L18" s="368" t="s">
        <v>470</v>
      </c>
      <c r="M18" s="369" t="e">
        <f>M13-M17</f>
        <v>#REF!</v>
      </c>
      <c r="N18" s="356"/>
      <c r="O18" s="356"/>
      <c r="P18" s="353"/>
      <c r="R18" s="347"/>
    </row>
    <row r="19" spans="11:18" ht="24.75" customHeight="1">
      <c r="K19" s="350"/>
      <c r="L19" s="355" t="s">
        <v>513</v>
      </c>
      <c r="M19" s="356" t="e">
        <f>#REF!</f>
        <v>#REF!</v>
      </c>
      <c r="N19" s="356"/>
      <c r="O19" s="356"/>
      <c r="P19" s="353"/>
      <c r="R19" s="347"/>
    </row>
    <row r="20" spans="11:18" ht="24.75" customHeight="1" hidden="1">
      <c r="K20" s="350"/>
      <c r="L20" s="355"/>
      <c r="M20" s="356"/>
      <c r="N20" s="356"/>
      <c r="O20" s="356"/>
      <c r="P20" s="353"/>
      <c r="R20" s="347"/>
    </row>
    <row r="21" spans="11:18" ht="24.75" customHeight="1" hidden="1">
      <c r="K21" s="350"/>
      <c r="L21" s="355"/>
      <c r="M21" s="356"/>
      <c r="N21" s="356"/>
      <c r="O21" s="356"/>
      <c r="P21" s="353"/>
      <c r="R21" s="347"/>
    </row>
    <row r="22" spans="11:18" ht="24.75" customHeight="1" hidden="1">
      <c r="K22" s="350"/>
      <c r="L22" s="355"/>
      <c r="M22" s="356"/>
      <c r="N22" s="356"/>
      <c r="O22" s="356"/>
      <c r="P22" s="353"/>
      <c r="R22" s="347"/>
    </row>
    <row r="23" spans="11:18" ht="24.75" customHeight="1" hidden="1">
      <c r="K23" s="350"/>
      <c r="L23" s="355"/>
      <c r="M23" s="356"/>
      <c r="N23" s="356"/>
      <c r="O23" s="356"/>
      <c r="P23" s="353"/>
      <c r="R23" s="347"/>
    </row>
    <row r="24" spans="11:18" ht="24.75" customHeight="1" hidden="1">
      <c r="K24" s="350"/>
      <c r="L24" s="355"/>
      <c r="M24" s="356"/>
      <c r="N24" s="356"/>
      <c r="O24" s="356"/>
      <c r="P24" s="353"/>
      <c r="R24" s="347"/>
    </row>
    <row r="25" spans="11:18" ht="24.75" customHeight="1" hidden="1">
      <c r="K25" s="350"/>
      <c r="L25" s="355"/>
      <c r="M25" s="356"/>
      <c r="N25" s="356"/>
      <c r="O25" s="356"/>
      <c r="P25" s="353"/>
      <c r="R25" s="347"/>
    </row>
    <row r="26" spans="11:18" ht="36" customHeight="1">
      <c r="K26" s="350"/>
      <c r="L26" s="355" t="s">
        <v>514</v>
      </c>
      <c r="M26" s="362" t="e">
        <f>M19/#REF!</f>
        <v>#REF!</v>
      </c>
      <c r="N26" s="356"/>
      <c r="O26" s="356"/>
      <c r="P26" s="353"/>
      <c r="R26" s="347"/>
    </row>
    <row r="27" spans="11:18" ht="24.75" customHeight="1">
      <c r="K27" s="350"/>
      <c r="L27" s="360" t="s">
        <v>515</v>
      </c>
      <c r="M27" s="363">
        <f>'[7]M6 Tong hop Viec CHV '!$H$12/'[7]M6 Tong hop Viec CHV '!$F$12</f>
        <v>0.6726618705035972</v>
      </c>
      <c r="N27" s="356"/>
      <c r="O27" s="356"/>
      <c r="P27" s="353"/>
      <c r="R27" s="347"/>
    </row>
    <row r="28" spans="11:18" ht="24.75" customHeight="1" hidden="1">
      <c r="K28" s="350"/>
      <c r="L28" s="355"/>
      <c r="M28" s="356"/>
      <c r="N28" s="356"/>
      <c r="O28" s="356"/>
      <c r="P28" s="353"/>
      <c r="R28" s="347"/>
    </row>
    <row r="29" spans="11:18" ht="24.75" customHeight="1" hidden="1">
      <c r="K29" s="350"/>
      <c r="L29" s="355"/>
      <c r="M29" s="356"/>
      <c r="N29" s="356"/>
      <c r="O29" s="356"/>
      <c r="P29" s="353"/>
      <c r="R29" s="347"/>
    </row>
    <row r="30" spans="11:18" ht="24.75" customHeight="1">
      <c r="K30" s="350"/>
      <c r="L30" s="368" t="s">
        <v>516</v>
      </c>
      <c r="M30" s="362" t="e">
        <f>M26-M27</f>
        <v>#REF!</v>
      </c>
      <c r="N30" s="356"/>
      <c r="O30" s="356"/>
      <c r="P30" s="353"/>
      <c r="R30" s="347"/>
    </row>
    <row r="31" spans="11:18" ht="24.75" customHeight="1">
      <c r="K31" s="350"/>
      <c r="L31" s="355" t="s">
        <v>517</v>
      </c>
      <c r="M31" s="356" t="e">
        <f>#REF!</f>
        <v>#REF!</v>
      </c>
      <c r="N31" s="356"/>
      <c r="O31" s="356"/>
      <c r="P31" s="353"/>
      <c r="R31" s="347"/>
    </row>
    <row r="32" spans="11:18" ht="24.75" customHeight="1">
      <c r="K32" s="350"/>
      <c r="L32" s="360" t="s">
        <v>518</v>
      </c>
      <c r="M32" s="361">
        <f>'[7]M6 Tong hop Viec CHV '!$R$12</f>
        <v>719</v>
      </c>
      <c r="N32" s="356"/>
      <c r="O32" s="356"/>
      <c r="P32" s="353"/>
      <c r="R32" s="347"/>
    </row>
    <row r="33" spans="11:18" ht="24.75" customHeight="1">
      <c r="K33" s="350"/>
      <c r="L33" s="368" t="s">
        <v>519</v>
      </c>
      <c r="M33" s="370" t="e">
        <f>M31-M32</f>
        <v>#REF!</v>
      </c>
      <c r="N33" s="370" t="s">
        <v>471</v>
      </c>
      <c r="O33" s="369" t="e">
        <f>(M31-M32)/M32</f>
        <v>#REF!</v>
      </c>
      <c r="P33" s="353"/>
      <c r="R33" s="347"/>
    </row>
    <row r="34" spans="11:18" ht="24.75" customHeight="1">
      <c r="K34" s="350"/>
      <c r="L34" s="372"/>
      <c r="M34" s="373"/>
      <c r="N34" s="373"/>
      <c r="O34" s="374"/>
      <c r="P34" s="353"/>
      <c r="R34" s="347"/>
    </row>
    <row r="35" spans="11:18" ht="24.75" customHeight="1">
      <c r="K35" s="350"/>
      <c r="L35" s="375"/>
      <c r="M35" s="376"/>
      <c r="N35" s="376"/>
      <c r="O35" s="377"/>
      <c r="P35" s="353"/>
      <c r="R35" s="347"/>
    </row>
    <row r="36" spans="11:18" ht="24.75" customHeight="1" hidden="1">
      <c r="K36" s="350"/>
      <c r="L36" s="30"/>
      <c r="M36" s="31"/>
      <c r="N36" s="31"/>
      <c r="O36" s="31"/>
      <c r="P36" s="353"/>
      <c r="R36" s="347"/>
    </row>
    <row r="37" spans="11:18" ht="24.75" customHeight="1" hidden="1">
      <c r="K37" s="350"/>
      <c r="L37" s="30"/>
      <c r="M37" s="31"/>
      <c r="N37" s="31"/>
      <c r="O37" s="31"/>
      <c r="P37" s="353"/>
      <c r="R37" s="347"/>
    </row>
    <row r="38" spans="11:18" ht="24.75" customHeight="1" hidden="1">
      <c r="K38" s="350"/>
      <c r="L38" s="30"/>
      <c r="M38" s="31"/>
      <c r="N38" s="31"/>
      <c r="O38" s="31"/>
      <c r="P38" s="353"/>
      <c r="R38" s="347"/>
    </row>
    <row r="39" spans="11:18" ht="24.75" customHeight="1">
      <c r="K39" s="350"/>
      <c r="L39" s="371" t="s">
        <v>473</v>
      </c>
      <c r="M39" s="31"/>
      <c r="N39" s="31"/>
      <c r="O39" s="31"/>
      <c r="P39" s="353"/>
      <c r="R39" s="347"/>
    </row>
    <row r="40" spans="11:18" ht="24.75" customHeight="1" hidden="1">
      <c r="K40" s="350"/>
      <c r="L40" s="30"/>
      <c r="M40" s="30"/>
      <c r="N40" s="30"/>
      <c r="O40" s="30"/>
      <c r="P40" s="347"/>
      <c r="R40" s="347"/>
    </row>
    <row r="41" spans="11:18" ht="24.75" customHeight="1" hidden="1">
      <c r="K41" s="350"/>
      <c r="L41" s="30"/>
      <c r="M41" s="30"/>
      <c r="N41" s="30"/>
      <c r="O41" s="30"/>
      <c r="P41" s="347"/>
      <c r="R41" s="347"/>
    </row>
    <row r="42" spans="11:18" ht="24.75" customHeight="1">
      <c r="K42" s="350"/>
      <c r="L42" s="364" t="s">
        <v>520</v>
      </c>
      <c r="M42" s="356" t="e">
        <f>#REF!</f>
        <v>#REF!</v>
      </c>
      <c r="N42" s="356"/>
      <c r="O42" s="356"/>
      <c r="P42" s="347"/>
      <c r="R42" s="347"/>
    </row>
    <row r="43" spans="11:18" ht="24.75" customHeight="1">
      <c r="K43" s="350"/>
      <c r="L43" s="364" t="s">
        <v>128</v>
      </c>
      <c r="M43" s="356" t="e">
        <f>#REF!</f>
        <v>#REF!</v>
      </c>
      <c r="N43" s="356"/>
      <c r="O43" s="356"/>
      <c r="P43" s="347"/>
      <c r="R43" s="347"/>
    </row>
    <row r="44" spans="11:18" ht="24.75" customHeight="1">
      <c r="K44" s="350"/>
      <c r="L44" s="364" t="s">
        <v>467</v>
      </c>
      <c r="M44" s="356" t="e">
        <f>#REF!</f>
        <v>#REF!</v>
      </c>
      <c r="N44" s="356"/>
      <c r="O44" s="356"/>
      <c r="P44" s="347"/>
      <c r="R44" s="347"/>
    </row>
    <row r="45" spans="11:18" ht="24.75" customHeight="1" hidden="1">
      <c r="K45" s="350"/>
      <c r="L45" s="30"/>
      <c r="M45" s="356"/>
      <c r="N45" s="356"/>
      <c r="O45" s="356"/>
      <c r="P45" s="347"/>
      <c r="R45" s="347"/>
    </row>
    <row r="46" spans="11:18" ht="24.75" customHeight="1" hidden="1">
      <c r="K46" s="350"/>
      <c r="L46" s="30"/>
      <c r="M46" s="356"/>
      <c r="N46" s="356"/>
      <c r="O46" s="356"/>
      <c r="P46" s="347"/>
      <c r="R46" s="347"/>
    </row>
    <row r="47" spans="11:18" ht="24.75" customHeight="1">
      <c r="K47" s="350"/>
      <c r="L47" s="364" t="s">
        <v>521</v>
      </c>
      <c r="M47" s="356" t="e">
        <f>#REF!</f>
        <v>#REF!</v>
      </c>
      <c r="N47" s="356"/>
      <c r="O47" s="356"/>
      <c r="P47" s="347"/>
      <c r="R47" s="347"/>
    </row>
    <row r="48" spans="11:18" ht="24.75" customHeight="1" hidden="1">
      <c r="K48" s="350"/>
      <c r="L48" s="30"/>
      <c r="M48" s="356"/>
      <c r="N48" s="356"/>
      <c r="O48" s="356"/>
      <c r="P48" s="347"/>
      <c r="R48" s="347"/>
    </row>
    <row r="49" spans="11:18" ht="24.75" customHeight="1" hidden="1">
      <c r="K49" s="350"/>
      <c r="L49" s="30"/>
      <c r="M49" s="356"/>
      <c r="N49" s="356"/>
      <c r="O49" s="356"/>
      <c r="P49" s="347"/>
      <c r="R49" s="347"/>
    </row>
    <row r="50" spans="11:18" ht="24.75" customHeight="1">
      <c r="K50" s="350"/>
      <c r="L50" s="364" t="s">
        <v>522</v>
      </c>
      <c r="M50" s="356" t="e">
        <f>#REF!</f>
        <v>#REF!</v>
      </c>
      <c r="N50" s="356"/>
      <c r="O50" s="356"/>
      <c r="P50" s="347"/>
      <c r="R50" s="347"/>
    </row>
    <row r="51" spans="11:18" ht="24.75" customHeight="1">
      <c r="K51" s="350"/>
      <c r="L51" s="365" t="s">
        <v>523</v>
      </c>
      <c r="M51" s="361">
        <f>'[7]M7 Thop tien CHV'!$C$12</f>
        <v>54227822.442</v>
      </c>
      <c r="N51" s="356"/>
      <c r="O51" s="356"/>
      <c r="P51" s="347"/>
      <c r="R51" s="347"/>
    </row>
    <row r="52" spans="11:18" ht="24.75" customHeight="1">
      <c r="K52" s="350"/>
      <c r="L52" s="378" t="s">
        <v>474</v>
      </c>
      <c r="M52" s="370" t="e">
        <f>M50-M51</f>
        <v>#REF!</v>
      </c>
      <c r="N52" s="356"/>
      <c r="O52" s="356"/>
      <c r="P52" s="347"/>
      <c r="R52" s="347"/>
    </row>
    <row r="53" spans="11:18" ht="24.75" customHeight="1">
      <c r="K53" s="350"/>
      <c r="L53" s="378" t="s">
        <v>475</v>
      </c>
      <c r="M53" s="369" t="e">
        <f>(M52/M51)</f>
        <v>#REF!</v>
      </c>
      <c r="N53" s="356"/>
      <c r="O53" s="356"/>
      <c r="P53" s="347"/>
      <c r="R53" s="347"/>
    </row>
    <row r="54" spans="11:18" ht="24.75" customHeight="1">
      <c r="K54" s="350"/>
      <c r="L54" s="364" t="s">
        <v>524</v>
      </c>
      <c r="M54" s="356" t="e">
        <f>#REF!</f>
        <v>#REF!</v>
      </c>
      <c r="N54" s="356" t="s">
        <v>476</v>
      </c>
      <c r="O54" s="362" t="e">
        <f>#REF!/#REF!</f>
        <v>#REF!</v>
      </c>
      <c r="P54" s="347"/>
      <c r="R54" s="347"/>
    </row>
    <row r="55" spans="11:18" ht="24.75" customHeight="1">
      <c r="K55" s="350"/>
      <c r="L55" s="364" t="s">
        <v>525</v>
      </c>
      <c r="M55" s="356" t="e">
        <f>#REF!</f>
        <v>#REF!</v>
      </c>
      <c r="N55" s="356" t="s">
        <v>476</v>
      </c>
      <c r="O55" s="362" t="e">
        <f>#REF!/#REF!</f>
        <v>#REF!</v>
      </c>
      <c r="P55" s="347"/>
      <c r="R55" s="347"/>
    </row>
    <row r="56" spans="11:18" ht="24.75" customHeight="1">
      <c r="K56" s="350"/>
      <c r="L56" s="364" t="s">
        <v>526</v>
      </c>
      <c r="M56" s="356" t="e">
        <f>#REF!+#REF!+#REF!</f>
        <v>#REF!</v>
      </c>
      <c r="N56" s="356" t="s">
        <v>476</v>
      </c>
      <c r="O56" s="362" t="e">
        <f>M56/#REF!</f>
        <v>#REF!</v>
      </c>
      <c r="P56" s="347"/>
      <c r="R56" s="347"/>
    </row>
    <row r="57" spans="11:18" ht="24.75" customHeight="1">
      <c r="K57" s="350"/>
      <c r="L57" s="365" t="s">
        <v>527</v>
      </c>
      <c r="M57" s="361">
        <f>'[7]M7 Thop tien CHV'!$H$12+'[7]M7 Thop tien CHV'!$I$12+'[7]M7 Thop tien CHV'!$K$12</f>
        <v>2217726.5</v>
      </c>
      <c r="N57" s="361" t="s">
        <v>476</v>
      </c>
      <c r="O57" s="362">
        <f>M57/M51</f>
        <v>0.040896469748015335</v>
      </c>
      <c r="P57" s="347"/>
      <c r="R57" s="347"/>
    </row>
    <row r="58" spans="11:18" ht="24.75" customHeight="1" hidden="1">
      <c r="K58" s="350"/>
      <c r="L58" s="30"/>
      <c r="M58" s="356"/>
      <c r="N58" s="356"/>
      <c r="O58" s="362"/>
      <c r="P58" s="347"/>
      <c r="R58" s="347"/>
    </row>
    <row r="59" spans="11:18" ht="24.75" customHeight="1" hidden="1">
      <c r="K59" s="350"/>
      <c r="L59" s="30"/>
      <c r="M59" s="356"/>
      <c r="N59" s="356"/>
      <c r="O59" s="362"/>
      <c r="P59" s="347"/>
      <c r="R59" s="347"/>
    </row>
    <row r="60" spans="11:18" ht="24.75" customHeight="1">
      <c r="K60" s="350"/>
      <c r="L60" s="378" t="s">
        <v>528</v>
      </c>
      <c r="M60" s="369" t="e">
        <f>O56-O57</f>
        <v>#REF!</v>
      </c>
      <c r="N60" s="370"/>
      <c r="O60" s="362"/>
      <c r="P60" s="347"/>
      <c r="R60" s="347"/>
    </row>
    <row r="61" spans="11:18" ht="24.75" customHeight="1" hidden="1">
      <c r="K61" s="350"/>
      <c r="L61" s="30"/>
      <c r="M61" s="356"/>
      <c r="N61" s="356"/>
      <c r="O61" s="362"/>
      <c r="P61" s="347"/>
      <c r="R61" s="347"/>
    </row>
    <row r="62" spans="11:18" ht="24.75" customHeight="1" hidden="1">
      <c r="K62" s="350"/>
      <c r="L62" s="30"/>
      <c r="M62" s="356"/>
      <c r="N62" s="356"/>
      <c r="O62" s="362"/>
      <c r="P62" s="347"/>
      <c r="R62" s="347"/>
    </row>
    <row r="63" spans="11:18" ht="24.75" customHeight="1">
      <c r="K63" s="350"/>
      <c r="L63" s="364" t="s">
        <v>529</v>
      </c>
      <c r="M63" s="356" t="e">
        <f>#REF!</f>
        <v>#REF!</v>
      </c>
      <c r="N63" s="356" t="s">
        <v>477</v>
      </c>
      <c r="O63" s="362" t="e">
        <f>#REF!/#REF!</f>
        <v>#REF!</v>
      </c>
      <c r="P63" s="347"/>
      <c r="R63" s="347"/>
    </row>
    <row r="64" spans="11:16" ht="24.75" customHeight="1">
      <c r="K64" s="350"/>
      <c r="L64" s="365" t="s">
        <v>530</v>
      </c>
      <c r="M64" s="361">
        <f>'[7]M7 Thop tien CHV'!$H$12</f>
        <v>2212774.5</v>
      </c>
      <c r="N64" s="361" t="s">
        <v>478</v>
      </c>
      <c r="O64" s="362">
        <f>'[6]M7 Thop tien CHV'!$H$12/'[6]M7 Thop tien CHV'!$F$12</f>
        <v>0.014243501319813655</v>
      </c>
      <c r="P64" s="347"/>
    </row>
    <row r="65" spans="11:16" ht="24.75" customHeight="1" hidden="1">
      <c r="K65" s="350"/>
      <c r="L65" s="30"/>
      <c r="M65" s="356"/>
      <c r="N65" s="356"/>
      <c r="O65" s="356"/>
      <c r="P65" s="347"/>
    </row>
    <row r="66" spans="11:16" ht="24.75" customHeight="1" hidden="1">
      <c r="K66" s="350"/>
      <c r="L66" s="30"/>
      <c r="M66" s="356"/>
      <c r="N66" s="356"/>
      <c r="O66" s="356"/>
      <c r="P66" s="347"/>
    </row>
    <row r="67" spans="11:16" ht="24.75" customHeight="1" hidden="1">
      <c r="K67" s="350"/>
      <c r="L67" s="30"/>
      <c r="M67" s="356"/>
      <c r="N67" s="356"/>
      <c r="O67" s="356"/>
      <c r="P67" s="347"/>
    </row>
    <row r="68" spans="11:16" ht="24.75" customHeight="1">
      <c r="K68" s="350"/>
      <c r="L68" s="378" t="s">
        <v>531</v>
      </c>
      <c r="M68" s="369" t="e">
        <f>O63-O64</f>
        <v>#REF!</v>
      </c>
      <c r="N68" s="356"/>
      <c r="O68" s="356"/>
      <c r="P68" s="347"/>
    </row>
    <row r="69" spans="11:16" ht="24.75" customHeight="1" hidden="1">
      <c r="K69" s="350"/>
      <c r="L69" s="30"/>
      <c r="M69" s="356"/>
      <c r="N69" s="356"/>
      <c r="O69" s="356"/>
      <c r="P69" s="347"/>
    </row>
    <row r="70" spans="11:16" ht="24.75" customHeight="1" hidden="1">
      <c r="K70" s="350"/>
      <c r="L70" s="30"/>
      <c r="M70" s="356"/>
      <c r="N70" s="356"/>
      <c r="O70" s="356"/>
      <c r="P70" s="347"/>
    </row>
    <row r="71" spans="11:16" ht="24.75" customHeight="1" hidden="1">
      <c r="K71" s="350"/>
      <c r="L71" s="30"/>
      <c r="M71" s="356"/>
      <c r="N71" s="356"/>
      <c r="O71" s="356"/>
      <c r="P71" s="347"/>
    </row>
    <row r="72" spans="11:16" ht="24.75" customHeight="1">
      <c r="K72" s="350"/>
      <c r="L72" s="364" t="s">
        <v>532</v>
      </c>
      <c r="M72" s="356" t="e">
        <f>#REF!</f>
        <v>#REF!</v>
      </c>
      <c r="N72" s="356"/>
      <c r="O72" s="356"/>
      <c r="P72" s="347"/>
    </row>
    <row r="73" spans="11:16" ht="24.75" customHeight="1">
      <c r="K73" s="350"/>
      <c r="L73" s="365" t="s">
        <v>533</v>
      </c>
      <c r="M73" s="361">
        <f>'[7]M7 Thop tien CHV'!$R$12</f>
        <v>48126810.362</v>
      </c>
      <c r="N73" s="356"/>
      <c r="O73" s="356"/>
      <c r="P73" s="347"/>
    </row>
    <row r="74" spans="11:16" ht="24.75" customHeight="1" hidden="1">
      <c r="K74" s="350"/>
      <c r="L74" s="30"/>
      <c r="M74" s="30"/>
      <c r="N74" s="30"/>
      <c r="O74" s="30"/>
      <c r="P74" s="347"/>
    </row>
    <row r="75" spans="11:16" ht="24.75" customHeight="1" hidden="1">
      <c r="K75" s="350"/>
      <c r="L75" s="30"/>
      <c r="M75" s="30"/>
      <c r="N75" s="30"/>
      <c r="O75" s="30"/>
      <c r="P75" s="347"/>
    </row>
    <row r="76" spans="11:16" ht="24.75" customHeight="1">
      <c r="K76" s="350"/>
      <c r="L76" s="378" t="s">
        <v>479</v>
      </c>
      <c r="M76" s="370" t="e">
        <f>M72-M73</f>
        <v>#REF!</v>
      </c>
      <c r="N76" s="30"/>
      <c r="O76" s="30"/>
      <c r="P76" s="347"/>
    </row>
    <row r="77" spans="11:16" ht="24.75" customHeight="1" hidden="1">
      <c r="K77" s="350"/>
      <c r="L77" s="378"/>
      <c r="M77" s="378"/>
      <c r="N77" s="30"/>
      <c r="O77" s="30"/>
      <c r="P77" s="347"/>
    </row>
    <row r="78" spans="11:16" ht="24.75" customHeight="1" hidden="1">
      <c r="K78" s="350"/>
      <c r="L78" s="378"/>
      <c r="M78" s="378"/>
      <c r="N78" s="30"/>
      <c r="O78" s="30"/>
      <c r="P78" s="347"/>
    </row>
    <row r="79" spans="11:16" ht="24.75" customHeight="1">
      <c r="K79" s="350"/>
      <c r="L79" s="378" t="s">
        <v>480</v>
      </c>
      <c r="M79" s="369" t="e">
        <f>M76/M73</f>
        <v>#REF!</v>
      </c>
      <c r="N79" s="30"/>
      <c r="O79" s="30"/>
      <c r="P79" s="347"/>
    </row>
    <row r="80" spans="11:16" ht="24.75" customHeight="1">
      <c r="K80" s="350"/>
      <c r="L80" s="30"/>
      <c r="M80" s="30"/>
      <c r="N80" s="30"/>
      <c r="O80" s="30"/>
      <c r="P80" s="347"/>
    </row>
    <row r="81" spans="11:16" ht="24.75" customHeight="1">
      <c r="K81" s="350"/>
      <c r="L81" s="30"/>
      <c r="M81" s="30"/>
      <c r="N81" s="30"/>
      <c r="O81" s="30"/>
      <c r="P81" s="347"/>
    </row>
    <row r="82" spans="11:16" ht="24.75" customHeight="1" hidden="1">
      <c r="K82" s="350"/>
      <c r="L82" s="30"/>
      <c r="M82" s="30"/>
      <c r="N82" s="30"/>
      <c r="O82" s="30"/>
      <c r="P82" s="347"/>
    </row>
    <row r="83" spans="11:16" ht="24.75" customHeight="1" hidden="1">
      <c r="K83" s="350"/>
      <c r="L83" s="30"/>
      <c r="M83" s="30"/>
      <c r="N83" s="30"/>
      <c r="O83" s="30"/>
      <c r="P83" s="347"/>
    </row>
    <row r="84" spans="11:16" ht="24.75" customHeight="1">
      <c r="K84" s="350"/>
      <c r="L84" s="30"/>
      <c r="M84" s="30"/>
      <c r="N84" s="30"/>
      <c r="O84" s="30"/>
      <c r="P84" s="347"/>
    </row>
    <row r="85" spans="11:16" ht="24.75" customHeight="1" hidden="1">
      <c r="K85" s="350"/>
      <c r="L85" s="30"/>
      <c r="M85" s="30"/>
      <c r="N85" s="30"/>
      <c r="O85" s="30"/>
      <c r="P85" s="347"/>
    </row>
    <row r="86" spans="11:16" ht="24.75" customHeight="1" hidden="1">
      <c r="K86" s="350"/>
      <c r="L86" s="30"/>
      <c r="M86" s="30"/>
      <c r="N86" s="30"/>
      <c r="O86" s="30"/>
      <c r="P86" s="347"/>
    </row>
    <row r="87" spans="11:16" ht="24.75" customHeight="1">
      <c r="K87" s="350"/>
      <c r="L87" s="30"/>
      <c r="M87" s="30"/>
      <c r="N87" s="30"/>
      <c r="O87" s="30"/>
      <c r="P87" s="347"/>
    </row>
    <row r="88" spans="11:16" ht="24.75" customHeight="1">
      <c r="K88" s="350"/>
      <c r="L88" s="30"/>
      <c r="M88" s="30"/>
      <c r="N88" s="30"/>
      <c r="O88" s="30"/>
      <c r="P88" s="347"/>
    </row>
    <row r="89" spans="11:16" ht="24.75" customHeight="1" hidden="1">
      <c r="K89" s="350"/>
      <c r="L89" s="30"/>
      <c r="M89" s="30"/>
      <c r="N89" s="30"/>
      <c r="O89" s="30"/>
      <c r="P89" s="347"/>
    </row>
    <row r="90" spans="11:16" ht="24.75" customHeight="1" hidden="1">
      <c r="K90" s="350"/>
      <c r="L90" s="30"/>
      <c r="M90" s="30"/>
      <c r="N90" s="30"/>
      <c r="O90" s="30"/>
      <c r="P90" s="347"/>
    </row>
    <row r="91" spans="11:16" ht="24.75" customHeight="1" hidden="1">
      <c r="K91" s="350"/>
      <c r="L91" s="30"/>
      <c r="M91" s="30"/>
      <c r="N91" s="30"/>
      <c r="O91" s="30"/>
      <c r="P91" s="347"/>
    </row>
    <row r="92" spans="11:16" ht="24.75" customHeight="1">
      <c r="K92" s="350"/>
      <c r="L92" s="30"/>
      <c r="M92" s="30"/>
      <c r="N92" s="30"/>
      <c r="O92" s="30"/>
      <c r="P92" s="347"/>
    </row>
    <row r="93" spans="11:16" ht="24.75" customHeight="1" hidden="1">
      <c r="K93" s="350"/>
      <c r="L93" s="30"/>
      <c r="M93" s="30"/>
      <c r="N93" s="30"/>
      <c r="O93" s="30"/>
      <c r="P93" s="347"/>
    </row>
    <row r="94" spans="11:16" ht="24.75" customHeight="1" hidden="1">
      <c r="K94" s="350"/>
      <c r="L94" s="30"/>
      <c r="M94" s="30"/>
      <c r="N94" s="30"/>
      <c r="O94" s="30"/>
      <c r="P94" s="347"/>
    </row>
    <row r="95" spans="11:16" ht="24.75" customHeight="1">
      <c r="K95" s="350"/>
      <c r="L95" s="30"/>
      <c r="M95" s="30"/>
      <c r="N95" s="30"/>
      <c r="O95" s="30"/>
      <c r="P95" s="347"/>
    </row>
    <row r="96" spans="11:16" ht="24.75" customHeight="1">
      <c r="K96" s="350"/>
      <c r="L96" s="30"/>
      <c r="M96" s="30"/>
      <c r="N96" s="30"/>
      <c r="O96" s="30"/>
      <c r="P96" s="347"/>
    </row>
    <row r="97" spans="11:16" ht="24.75" customHeight="1" hidden="1">
      <c r="K97" s="350"/>
      <c r="L97" s="30"/>
      <c r="M97" s="30"/>
      <c r="N97" s="30"/>
      <c r="O97" s="30"/>
      <c r="P97" s="347"/>
    </row>
    <row r="98" spans="11:16" ht="24.75" customHeight="1" hidden="1">
      <c r="K98" s="350"/>
      <c r="L98" s="30"/>
      <c r="M98" s="30"/>
      <c r="N98" s="30"/>
      <c r="O98" s="30"/>
      <c r="P98" s="347"/>
    </row>
    <row r="99" spans="11:16" ht="24.75" customHeight="1" hidden="1">
      <c r="K99" s="350"/>
      <c r="L99" s="30"/>
      <c r="M99" s="30"/>
      <c r="N99" s="30"/>
      <c r="O99" s="30"/>
      <c r="P99" s="347"/>
    </row>
    <row r="100" spans="11:16" ht="24.75" customHeight="1">
      <c r="K100" s="350"/>
      <c r="L100" s="30"/>
      <c r="M100" s="30"/>
      <c r="N100" s="30"/>
      <c r="O100" s="30"/>
      <c r="P100" s="347"/>
    </row>
    <row r="101" spans="11:16" ht="24.75" customHeight="1" hidden="1">
      <c r="K101" s="350"/>
      <c r="L101" s="30"/>
      <c r="M101" s="30"/>
      <c r="N101" s="30"/>
      <c r="O101" s="30"/>
      <c r="P101" s="347"/>
    </row>
    <row r="102" spans="11:16" ht="24.75" customHeight="1" hidden="1">
      <c r="K102" s="350"/>
      <c r="L102" s="30"/>
      <c r="M102" s="30"/>
      <c r="N102" s="30"/>
      <c r="O102" s="30"/>
      <c r="P102" s="347"/>
    </row>
    <row r="103" spans="11:16" ht="24.75" customHeight="1">
      <c r="K103" s="350"/>
      <c r="L103" s="30"/>
      <c r="M103" s="30"/>
      <c r="N103" s="30"/>
      <c r="O103" s="30"/>
      <c r="P103" s="347"/>
    </row>
    <row r="104" spans="11:16" ht="24.75" customHeight="1">
      <c r="K104" s="350"/>
      <c r="L104" s="30"/>
      <c r="M104" s="30"/>
      <c r="N104" s="30"/>
      <c r="O104" s="30"/>
      <c r="P104" s="347"/>
    </row>
    <row r="105" spans="11:16" ht="24.75" customHeight="1">
      <c r="K105" s="350"/>
      <c r="L105" s="30"/>
      <c r="M105" s="30"/>
      <c r="N105" s="30"/>
      <c r="O105" s="30"/>
      <c r="P105" s="347"/>
    </row>
    <row r="106" spans="11:16" ht="24.75" customHeight="1">
      <c r="K106" s="350"/>
      <c r="L106" s="30"/>
      <c r="M106" s="30"/>
      <c r="N106" s="30"/>
      <c r="O106" s="30"/>
      <c r="P106" s="347"/>
    </row>
    <row r="107" spans="11:16" ht="24.75" customHeight="1" hidden="1">
      <c r="K107" s="350"/>
      <c r="L107" s="30"/>
      <c r="M107" s="30"/>
      <c r="N107" s="30"/>
      <c r="O107" s="30"/>
      <c r="P107" s="347"/>
    </row>
    <row r="108" spans="11:16" ht="24.75" customHeight="1" hidden="1">
      <c r="K108" s="350"/>
      <c r="L108" s="30"/>
      <c r="M108" s="30"/>
      <c r="N108" s="30"/>
      <c r="O108" s="30"/>
      <c r="P108" s="347"/>
    </row>
    <row r="109" spans="11:16" ht="24.75" customHeight="1">
      <c r="K109" s="350"/>
      <c r="L109" s="30"/>
      <c r="M109" s="30"/>
      <c r="N109" s="30"/>
      <c r="O109" s="30"/>
      <c r="P109" s="347"/>
    </row>
    <row r="110" spans="11:16" ht="24.75" customHeight="1" hidden="1">
      <c r="K110" s="350"/>
      <c r="L110" s="30"/>
      <c r="M110" s="30"/>
      <c r="N110" s="30"/>
      <c r="O110" s="30"/>
      <c r="P110" s="347"/>
    </row>
    <row r="111" spans="11:16" ht="24.75" customHeight="1" hidden="1">
      <c r="K111" s="350"/>
      <c r="L111" s="30"/>
      <c r="M111" s="30"/>
      <c r="N111" s="30"/>
      <c r="O111" s="30"/>
      <c r="P111" s="347"/>
    </row>
    <row r="112" spans="11:16" ht="24.75" customHeight="1">
      <c r="K112" s="350"/>
      <c r="L112" s="30"/>
      <c r="M112" s="30"/>
      <c r="N112" s="30"/>
      <c r="O112" s="30"/>
      <c r="P112" s="347"/>
    </row>
    <row r="113" spans="12:15" ht="24.75" customHeight="1">
      <c r="L113" s="354"/>
      <c r="M113" s="354"/>
      <c r="N113" s="354"/>
      <c r="O113" s="354"/>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4" customFormat="1" ht="29.25" customHeight="1"/>
    <row r="129" s="345"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1470" t="s">
        <v>558</v>
      </c>
      <c r="B2" s="1470"/>
    </row>
    <row r="3" spans="1:2" ht="22.5" customHeight="1">
      <c r="A3" s="433" t="s">
        <v>538</v>
      </c>
      <c r="B3" s="911" t="s">
        <v>812</v>
      </c>
    </row>
    <row r="4" spans="1:2" ht="22.5" customHeight="1">
      <c r="A4" s="433" t="s">
        <v>536</v>
      </c>
      <c r="B4" s="434" t="s">
        <v>654</v>
      </c>
    </row>
    <row r="5" spans="1:2" ht="22.5" customHeight="1">
      <c r="A5" s="433" t="s">
        <v>539</v>
      </c>
      <c r="B5" s="441" t="s">
        <v>655</v>
      </c>
    </row>
    <row r="6" spans="1:2" ht="22.5" customHeight="1">
      <c r="A6" s="433" t="s">
        <v>540</v>
      </c>
      <c r="B6" s="441" t="s">
        <v>745</v>
      </c>
    </row>
    <row r="7" spans="1:2" ht="22.5" customHeight="1">
      <c r="A7" s="433" t="s">
        <v>541</v>
      </c>
      <c r="B7" s="441" t="s">
        <v>657</v>
      </c>
    </row>
    <row r="8" spans="1:2" ht="15.75">
      <c r="A8" s="435" t="s">
        <v>542</v>
      </c>
      <c r="B8" s="442" t="s">
        <v>813</v>
      </c>
    </row>
    <row r="10" spans="1:2" ht="62.25" customHeight="1">
      <c r="A10" s="1471" t="s">
        <v>628</v>
      </c>
      <c r="B10" s="1471"/>
    </row>
    <row r="11" spans="1:2" ht="15.75">
      <c r="A11" s="1472"/>
      <c r="B11" s="1472"/>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80" zoomScaleNormal="85" zoomScaleSheetLayoutView="80" zoomScalePageLayoutView="0" workbookViewId="0" topLeftCell="A1">
      <selection activeCell="D4" sqref="D4"/>
    </sheetView>
  </sheetViews>
  <sheetFormatPr defaultColWidth="9.00390625" defaultRowHeight="15.75"/>
  <cols>
    <col min="1" max="1" width="4.125" style="401" customWidth="1"/>
    <col min="2" max="2" width="25.00390625" style="379" customWidth="1"/>
    <col min="3" max="3" width="10.625" style="379" customWidth="1"/>
    <col min="4" max="4" width="8.875" style="379" customWidth="1"/>
    <col min="5" max="5" width="9.50390625" style="379" customWidth="1"/>
    <col min="6" max="6" width="8.00390625" style="379" customWidth="1"/>
    <col min="7" max="7" width="8.375" style="379" customWidth="1"/>
    <col min="8" max="8" width="8.50390625" style="379" customWidth="1"/>
    <col min="9" max="11" width="7.75390625" style="379" customWidth="1"/>
    <col min="12" max="12" width="9.00390625" style="379" customWidth="1"/>
    <col min="13" max="13" width="9.50390625" style="379" customWidth="1"/>
    <col min="14" max="14" width="8.75390625" style="379" customWidth="1"/>
    <col min="15" max="16384" width="9.00390625" style="379" customWidth="1"/>
  </cols>
  <sheetData>
    <row r="1" spans="1:14" ht="19.5" customHeight="1">
      <c r="A1" s="1473" t="s">
        <v>29</v>
      </c>
      <c r="B1" s="1473"/>
      <c r="C1"/>
      <c r="D1" s="1474" t="s">
        <v>78</v>
      </c>
      <c r="E1" s="1474"/>
      <c r="F1" s="1474"/>
      <c r="G1" s="1474"/>
      <c r="H1" s="1474"/>
      <c r="I1" s="1474"/>
      <c r="J1" s="1474"/>
      <c r="K1" s="1474"/>
      <c r="L1" s="1475" t="s">
        <v>537</v>
      </c>
      <c r="M1" s="1475"/>
      <c r="N1" s="1475"/>
    </row>
    <row r="2" spans="1:16" ht="16.5" customHeight="1">
      <c r="A2" t="s">
        <v>333</v>
      </c>
      <c r="B2"/>
      <c r="C2"/>
      <c r="D2" s="1474" t="s">
        <v>114</v>
      </c>
      <c r="E2" s="1474"/>
      <c r="F2" s="1474"/>
      <c r="G2" s="1474"/>
      <c r="H2" s="1474"/>
      <c r="I2" s="1474"/>
      <c r="J2" s="1474"/>
      <c r="K2" s="1474"/>
      <c r="L2" s="1475" t="str">
        <f>'[11]Thong tin'!B4</f>
        <v>CTHADS TRÀ VINH</v>
      </c>
      <c r="M2" s="1475"/>
      <c r="N2" s="1475"/>
      <c r="P2" s="985"/>
    </row>
    <row r="3" spans="1:16" ht="16.5" customHeight="1">
      <c r="A3" t="s">
        <v>334</v>
      </c>
      <c r="B3"/>
      <c r="C3"/>
      <c r="D3" s="1476" t="str">
        <f>+'Thong tin'!B3</f>
        <v>12 tháng / năm 2019</v>
      </c>
      <c r="E3" s="1476"/>
      <c r="F3" s="1476"/>
      <c r="G3" s="1476"/>
      <c r="H3" s="1476"/>
      <c r="I3" s="1476"/>
      <c r="J3" s="1476"/>
      <c r="K3" s="1476"/>
      <c r="L3" s="1475" t="s">
        <v>748</v>
      </c>
      <c r="M3" s="1475"/>
      <c r="N3" s="1475"/>
      <c r="P3" s="380"/>
    </row>
    <row r="4" spans="1:16" ht="16.5" customHeight="1">
      <c r="A4" t="s">
        <v>115</v>
      </c>
      <c r="B4"/>
      <c r="C4"/>
      <c r="D4"/>
      <c r="E4"/>
      <c r="F4"/>
      <c r="G4"/>
      <c r="H4"/>
      <c r="I4"/>
      <c r="J4"/>
      <c r="K4"/>
      <c r="L4" s="1475" t="s">
        <v>394</v>
      </c>
      <c r="M4" s="1475"/>
      <c r="N4" s="1475"/>
      <c r="P4" s="380"/>
    </row>
    <row r="5" spans="1:16" ht="16.5" customHeight="1">
      <c r="A5" s="683"/>
      <c r="B5"/>
      <c r="C5"/>
      <c r="D5"/>
      <c r="E5"/>
      <c r="F5" s="725"/>
      <c r="G5" s="726"/>
      <c r="H5" s="726"/>
      <c r="I5" s="726"/>
      <c r="J5" s="725"/>
      <c r="K5" s="712"/>
      <c r="L5" s="1482" t="s">
        <v>8</v>
      </c>
      <c r="M5" s="1482"/>
      <c r="N5" s="1482"/>
      <c r="P5" s="380"/>
    </row>
    <row r="6" spans="1:16" ht="18.75" customHeight="1">
      <c r="A6" s="1483" t="s">
        <v>65</v>
      </c>
      <c r="B6" s="1484"/>
      <c r="C6" s="1489" t="s">
        <v>38</v>
      </c>
      <c r="D6" s="1489" t="s">
        <v>330</v>
      </c>
      <c r="E6" s="1491"/>
      <c r="F6" s="1491"/>
      <c r="G6" s="1491"/>
      <c r="H6" s="1491"/>
      <c r="I6" s="1491"/>
      <c r="J6" s="1491"/>
      <c r="K6" s="1491"/>
      <c r="L6" s="1491"/>
      <c r="M6" s="1491"/>
      <c r="N6" s="1492"/>
      <c r="P6" s="380"/>
    </row>
    <row r="7" spans="1:16" ht="20.25" customHeight="1">
      <c r="A7" s="1485"/>
      <c r="B7" s="1486"/>
      <c r="C7" s="1490"/>
      <c r="D7" s="1493" t="s">
        <v>116</v>
      </c>
      <c r="E7" s="1495" t="s">
        <v>117</v>
      </c>
      <c r="F7" s="1496"/>
      <c r="G7" s="1497"/>
      <c r="H7" s="1478" t="s">
        <v>118</v>
      </c>
      <c r="I7" s="1478" t="s">
        <v>119</v>
      </c>
      <c r="J7" s="1478" t="s">
        <v>120</v>
      </c>
      <c r="K7" s="1478" t="s">
        <v>121</v>
      </c>
      <c r="L7" s="1478" t="s">
        <v>122</v>
      </c>
      <c r="M7" s="1478" t="s">
        <v>123</v>
      </c>
      <c r="N7" s="1478" t="s">
        <v>124</v>
      </c>
      <c r="O7" s="380"/>
      <c r="P7" s="380"/>
    </row>
    <row r="8" spans="1:16" ht="21" customHeight="1">
      <c r="A8" s="1485"/>
      <c r="B8" s="1486"/>
      <c r="C8" s="1490"/>
      <c r="D8" s="1493"/>
      <c r="E8" s="1500" t="s">
        <v>37</v>
      </c>
      <c r="F8" s="1480" t="s">
        <v>7</v>
      </c>
      <c r="G8" s="1481"/>
      <c r="H8" s="1478"/>
      <c r="I8" s="1478"/>
      <c r="J8" s="1478"/>
      <c r="K8" s="1478"/>
      <c r="L8" s="1478"/>
      <c r="M8" s="1478"/>
      <c r="N8" s="1478"/>
      <c r="O8" s="1477"/>
      <c r="P8" s="1477"/>
    </row>
    <row r="9" spans="1:16" ht="24.75" customHeight="1">
      <c r="A9" s="1487"/>
      <c r="B9" s="1488"/>
      <c r="C9" s="1490"/>
      <c r="D9" s="1494"/>
      <c r="E9" s="1479"/>
      <c r="F9" s="969" t="s">
        <v>194</v>
      </c>
      <c r="G9" s="972" t="s">
        <v>195</v>
      </c>
      <c r="H9" s="1479"/>
      <c r="I9" s="1479"/>
      <c r="J9" s="1479"/>
      <c r="K9" s="1479"/>
      <c r="L9" s="1479"/>
      <c r="M9" s="1479"/>
      <c r="N9" s="1479"/>
      <c r="O9" s="381"/>
      <c r="P9" s="381"/>
    </row>
    <row r="10" spans="1:16" s="383" customFormat="1" ht="18.75" customHeight="1">
      <c r="A10" s="1498" t="s">
        <v>40</v>
      </c>
      <c r="B10" s="1499"/>
      <c r="C10" s="713">
        <v>1</v>
      </c>
      <c r="D10" s="713">
        <v>2</v>
      </c>
      <c r="E10" s="713">
        <v>3</v>
      </c>
      <c r="F10" s="713">
        <v>4</v>
      </c>
      <c r="G10" s="713">
        <v>5</v>
      </c>
      <c r="H10" s="713">
        <v>6</v>
      </c>
      <c r="I10" s="713">
        <v>7</v>
      </c>
      <c r="J10" s="713">
        <v>8</v>
      </c>
      <c r="K10" s="713">
        <v>9</v>
      </c>
      <c r="L10" s="713">
        <v>10</v>
      </c>
      <c r="M10" s="713">
        <v>11</v>
      </c>
      <c r="N10" s="713">
        <v>12</v>
      </c>
      <c r="O10" s="382"/>
      <c r="P10" s="382"/>
    </row>
    <row r="11" spans="1:17" ht="22.5" customHeight="1">
      <c r="A11" s="730" t="s">
        <v>0</v>
      </c>
      <c r="B11" s="984" t="s">
        <v>127</v>
      </c>
      <c r="C11" s="981">
        <f aca="true" t="shared" si="0" ref="C11:C25">+D11+E11+H11+I11+J11+K11+L11+M11+N11</f>
        <v>12410</v>
      </c>
      <c r="D11" s="981">
        <f>D12+D13</f>
        <v>5225</v>
      </c>
      <c r="E11" s="981">
        <f aca="true" t="shared" si="1" ref="E11:E25">+F11+G11</f>
        <v>1360</v>
      </c>
      <c r="F11" s="981">
        <f aca="true" t="shared" si="2" ref="F11:N11">F12+F13</f>
        <v>92</v>
      </c>
      <c r="G11" s="981">
        <f t="shared" si="2"/>
        <v>1268</v>
      </c>
      <c r="H11" s="981">
        <f t="shared" si="2"/>
        <v>11</v>
      </c>
      <c r="I11" s="981">
        <f t="shared" si="2"/>
        <v>4383</v>
      </c>
      <c r="J11" s="981">
        <f t="shared" si="2"/>
        <v>226</v>
      </c>
      <c r="K11" s="981">
        <f t="shared" si="2"/>
        <v>3</v>
      </c>
      <c r="L11" s="981">
        <f t="shared" si="2"/>
        <v>0</v>
      </c>
      <c r="M11" s="981">
        <f t="shared" si="2"/>
        <v>0</v>
      </c>
      <c r="N11" s="981">
        <f t="shared" si="2"/>
        <v>1202</v>
      </c>
      <c r="O11" s="380"/>
      <c r="P11" s="380"/>
      <c r="Q11" s="983"/>
    </row>
    <row r="12" spans="1:16" ht="22.5" customHeight="1">
      <c r="A12" s="714">
        <v>1</v>
      </c>
      <c r="B12" s="715" t="s">
        <v>128</v>
      </c>
      <c r="C12" s="981">
        <f t="shared" si="0"/>
        <v>2092</v>
      </c>
      <c r="D12" s="889">
        <v>1227</v>
      </c>
      <c r="E12" s="981">
        <f t="shared" si="1"/>
        <v>621</v>
      </c>
      <c r="F12" s="889">
        <v>13</v>
      </c>
      <c r="G12" s="889">
        <v>608</v>
      </c>
      <c r="H12" s="889">
        <v>1</v>
      </c>
      <c r="I12" s="889">
        <v>99</v>
      </c>
      <c r="J12" s="889">
        <v>138</v>
      </c>
      <c r="K12" s="889"/>
      <c r="L12" s="889"/>
      <c r="M12" s="889"/>
      <c r="N12" s="889">
        <v>6</v>
      </c>
      <c r="O12" s="380"/>
      <c r="P12" s="380"/>
    </row>
    <row r="13" spans="1:16" ht="22.5" customHeight="1">
      <c r="A13" s="714">
        <v>2</v>
      </c>
      <c r="B13" s="715" t="s">
        <v>129</v>
      </c>
      <c r="C13" s="981">
        <f t="shared" si="0"/>
        <v>10318</v>
      </c>
      <c r="D13" s="889">
        <v>3998</v>
      </c>
      <c r="E13" s="981">
        <f t="shared" si="1"/>
        <v>739</v>
      </c>
      <c r="F13" s="889">
        <v>79</v>
      </c>
      <c r="G13" s="889">
        <v>660</v>
      </c>
      <c r="H13" s="889">
        <v>10</v>
      </c>
      <c r="I13" s="889">
        <v>4284</v>
      </c>
      <c r="J13" s="889">
        <v>88</v>
      </c>
      <c r="K13" s="889">
        <v>3</v>
      </c>
      <c r="L13" s="889"/>
      <c r="M13" s="889"/>
      <c r="N13" s="889">
        <v>1196</v>
      </c>
      <c r="O13" s="380"/>
      <c r="P13" s="380"/>
    </row>
    <row r="14" spans="1:16" ht="22.5" customHeight="1">
      <c r="A14" s="714" t="s">
        <v>1</v>
      </c>
      <c r="B14" s="715" t="s">
        <v>130</v>
      </c>
      <c r="C14" s="981">
        <f t="shared" si="0"/>
        <v>71</v>
      </c>
      <c r="D14" s="889">
        <v>47</v>
      </c>
      <c r="E14" s="981">
        <f t="shared" si="1"/>
        <v>22</v>
      </c>
      <c r="F14" s="889">
        <v>0</v>
      </c>
      <c r="G14" s="889">
        <v>22</v>
      </c>
      <c r="H14" s="889">
        <v>1</v>
      </c>
      <c r="I14" s="889">
        <v>1</v>
      </c>
      <c r="J14" s="889">
        <v>0</v>
      </c>
      <c r="K14" s="889">
        <v>0</v>
      </c>
      <c r="L14" s="889"/>
      <c r="M14" s="889"/>
      <c r="N14" s="889">
        <v>0</v>
      </c>
      <c r="O14" s="380"/>
      <c r="P14" s="380"/>
    </row>
    <row r="15" spans="1:16" ht="22.5" customHeight="1">
      <c r="A15" s="714" t="s">
        <v>9</v>
      </c>
      <c r="B15" s="715" t="s">
        <v>131</v>
      </c>
      <c r="C15" s="981">
        <f t="shared" si="0"/>
        <v>4</v>
      </c>
      <c r="D15" s="889">
        <v>4</v>
      </c>
      <c r="E15" s="981">
        <f t="shared" si="1"/>
        <v>0</v>
      </c>
      <c r="F15" s="889">
        <v>0</v>
      </c>
      <c r="G15" s="889">
        <v>0</v>
      </c>
      <c r="H15" s="889">
        <v>0</v>
      </c>
      <c r="I15" s="889">
        <v>0</v>
      </c>
      <c r="J15" s="889">
        <v>0</v>
      </c>
      <c r="K15" s="889">
        <v>0</v>
      </c>
      <c r="L15" s="889"/>
      <c r="M15" s="889"/>
      <c r="N15" s="889"/>
      <c r="O15" s="380"/>
      <c r="P15" s="380"/>
    </row>
    <row r="16" spans="1:15" ht="22.5" customHeight="1">
      <c r="A16" s="714" t="s">
        <v>132</v>
      </c>
      <c r="B16" s="715" t="s">
        <v>133</v>
      </c>
      <c r="C16" s="981">
        <f t="shared" si="0"/>
        <v>12339</v>
      </c>
      <c r="D16" s="981">
        <f>+D17+D25</f>
        <v>5178</v>
      </c>
      <c r="E16" s="981">
        <f t="shared" si="1"/>
        <v>1338</v>
      </c>
      <c r="F16" s="981">
        <f aca="true" t="shared" si="3" ref="F16:N16">+F17+F25</f>
        <v>92</v>
      </c>
      <c r="G16" s="981">
        <f t="shared" si="3"/>
        <v>1246</v>
      </c>
      <c r="H16" s="981">
        <f t="shared" si="3"/>
        <v>10</v>
      </c>
      <c r="I16" s="981">
        <f t="shared" si="3"/>
        <v>4382</v>
      </c>
      <c r="J16" s="981">
        <f t="shared" si="3"/>
        <v>226</v>
      </c>
      <c r="K16" s="981">
        <f t="shared" si="3"/>
        <v>3</v>
      </c>
      <c r="L16" s="981">
        <f t="shared" si="3"/>
        <v>0</v>
      </c>
      <c r="M16" s="981">
        <f t="shared" si="3"/>
        <v>0</v>
      </c>
      <c r="N16" s="981">
        <f t="shared" si="3"/>
        <v>1202</v>
      </c>
      <c r="O16" s="380"/>
    </row>
    <row r="17" spans="1:15" ht="22.5" customHeight="1">
      <c r="A17" s="714" t="s">
        <v>51</v>
      </c>
      <c r="B17" s="982" t="s">
        <v>134</v>
      </c>
      <c r="C17" s="981">
        <f t="shared" si="0"/>
        <v>10955</v>
      </c>
      <c r="D17" s="981">
        <f>SUM(D18:D24)</f>
        <v>4389</v>
      </c>
      <c r="E17" s="981">
        <f t="shared" si="1"/>
        <v>855</v>
      </c>
      <c r="F17" s="981">
        <f aca="true" t="shared" si="4" ref="F17:N17">SUM(F18:F24)</f>
        <v>77</v>
      </c>
      <c r="G17" s="981">
        <f t="shared" si="4"/>
        <v>778</v>
      </c>
      <c r="H17" s="981">
        <f t="shared" si="4"/>
        <v>10</v>
      </c>
      <c r="I17" s="981">
        <f t="shared" si="4"/>
        <v>4331</v>
      </c>
      <c r="J17" s="981">
        <f t="shared" si="4"/>
        <v>165</v>
      </c>
      <c r="K17" s="981">
        <f t="shared" si="4"/>
        <v>3</v>
      </c>
      <c r="L17" s="981">
        <f t="shared" si="4"/>
        <v>0</v>
      </c>
      <c r="M17" s="981">
        <f t="shared" si="4"/>
        <v>0</v>
      </c>
      <c r="N17" s="981">
        <f t="shared" si="4"/>
        <v>1202</v>
      </c>
      <c r="O17" s="380"/>
    </row>
    <row r="18" spans="1:15" ht="22.5" customHeight="1">
      <c r="A18" s="714" t="s">
        <v>53</v>
      </c>
      <c r="B18" s="715" t="s">
        <v>135</v>
      </c>
      <c r="C18" s="981">
        <f t="shared" si="0"/>
        <v>10006</v>
      </c>
      <c r="D18" s="889">
        <v>3775</v>
      </c>
      <c r="E18" s="981">
        <f t="shared" si="1"/>
        <v>658</v>
      </c>
      <c r="F18" s="889">
        <v>69</v>
      </c>
      <c r="G18" s="889">
        <v>589</v>
      </c>
      <c r="H18" s="889">
        <v>10</v>
      </c>
      <c r="I18" s="889">
        <v>4274</v>
      </c>
      <c r="J18" s="889">
        <v>92</v>
      </c>
      <c r="K18" s="889">
        <v>0</v>
      </c>
      <c r="L18" s="889"/>
      <c r="M18" s="889"/>
      <c r="N18" s="889">
        <v>1197</v>
      </c>
      <c r="O18" s="380"/>
    </row>
    <row r="19" spans="1:15" ht="20.25" customHeight="1">
      <c r="A19" s="714" t="s">
        <v>54</v>
      </c>
      <c r="B19" s="715" t="s">
        <v>136</v>
      </c>
      <c r="C19" s="981">
        <f t="shared" si="0"/>
        <v>74</v>
      </c>
      <c r="D19" s="889">
        <v>40</v>
      </c>
      <c r="E19" s="981">
        <f t="shared" si="1"/>
        <v>29</v>
      </c>
      <c r="F19" s="889">
        <v>0</v>
      </c>
      <c r="G19" s="889">
        <v>29</v>
      </c>
      <c r="H19" s="889"/>
      <c r="I19" s="889">
        <v>1</v>
      </c>
      <c r="J19" s="889">
        <v>2</v>
      </c>
      <c r="K19" s="889"/>
      <c r="L19" s="889"/>
      <c r="M19" s="889"/>
      <c r="N19" s="889">
        <v>2</v>
      </c>
      <c r="O19" s="380"/>
    </row>
    <row r="20" spans="1:15" ht="21" customHeight="1">
      <c r="A20" s="714" t="s">
        <v>137</v>
      </c>
      <c r="B20" s="715" t="s">
        <v>138</v>
      </c>
      <c r="C20" s="981">
        <f t="shared" si="0"/>
        <v>857</v>
      </c>
      <c r="D20" s="889">
        <v>559</v>
      </c>
      <c r="E20" s="981">
        <f t="shared" si="1"/>
        <v>166</v>
      </c>
      <c r="F20" s="889">
        <v>8</v>
      </c>
      <c r="G20" s="889">
        <v>158</v>
      </c>
      <c r="H20" s="889">
        <v>0</v>
      </c>
      <c r="I20" s="889">
        <v>56</v>
      </c>
      <c r="J20" s="889">
        <v>70</v>
      </c>
      <c r="K20" s="889">
        <v>3</v>
      </c>
      <c r="L20" s="889"/>
      <c r="M20" s="889"/>
      <c r="N20" s="889">
        <v>3</v>
      </c>
      <c r="O20" s="380"/>
    </row>
    <row r="21" spans="1:15" ht="21" customHeight="1">
      <c r="A21" s="714" t="s">
        <v>139</v>
      </c>
      <c r="B21" s="715" t="s">
        <v>140</v>
      </c>
      <c r="C21" s="981">
        <f t="shared" si="0"/>
        <v>12</v>
      </c>
      <c r="D21" s="889">
        <v>10</v>
      </c>
      <c r="E21" s="981">
        <f t="shared" si="1"/>
        <v>1</v>
      </c>
      <c r="F21" s="889"/>
      <c r="G21" s="889">
        <v>1</v>
      </c>
      <c r="H21" s="889"/>
      <c r="I21" s="889">
        <v>0</v>
      </c>
      <c r="J21" s="889">
        <v>1</v>
      </c>
      <c r="K21" s="889"/>
      <c r="L21" s="889"/>
      <c r="M21" s="889"/>
      <c r="N21" s="889"/>
      <c r="O21" s="380"/>
    </row>
    <row r="22" spans="1:15" ht="21" customHeight="1">
      <c r="A22" s="714" t="s">
        <v>141</v>
      </c>
      <c r="B22" s="715" t="s">
        <v>142</v>
      </c>
      <c r="C22" s="981">
        <f t="shared" si="0"/>
        <v>1</v>
      </c>
      <c r="D22" s="889">
        <v>1</v>
      </c>
      <c r="E22" s="981">
        <f t="shared" si="1"/>
        <v>0</v>
      </c>
      <c r="F22" s="889"/>
      <c r="G22" s="889"/>
      <c r="H22" s="889"/>
      <c r="I22" s="889"/>
      <c r="J22" s="889">
        <v>0</v>
      </c>
      <c r="K22" s="889"/>
      <c r="L22" s="889"/>
      <c r="M22" s="889"/>
      <c r="N22" s="889"/>
      <c r="O22" s="380"/>
    </row>
    <row r="23" spans="1:15" ht="25.5">
      <c r="A23" s="714" t="s">
        <v>143</v>
      </c>
      <c r="B23" s="716" t="s">
        <v>144</v>
      </c>
      <c r="C23" s="981">
        <f t="shared" si="0"/>
        <v>0</v>
      </c>
      <c r="D23" s="889">
        <v>0</v>
      </c>
      <c r="E23" s="981">
        <f t="shared" si="1"/>
        <v>0</v>
      </c>
      <c r="F23" s="889"/>
      <c r="G23" s="889"/>
      <c r="H23" s="889"/>
      <c r="I23" s="889"/>
      <c r="J23" s="889"/>
      <c r="K23" s="889"/>
      <c r="L23" s="889"/>
      <c r="M23" s="889"/>
      <c r="N23" s="889"/>
      <c r="O23" s="380"/>
    </row>
    <row r="24" spans="1:15" ht="21" customHeight="1">
      <c r="A24" s="714" t="s">
        <v>145</v>
      </c>
      <c r="B24" s="715" t="s">
        <v>146</v>
      </c>
      <c r="C24" s="981">
        <f t="shared" si="0"/>
        <v>5</v>
      </c>
      <c r="D24" s="889">
        <v>4</v>
      </c>
      <c r="E24" s="981">
        <f t="shared" si="1"/>
        <v>1</v>
      </c>
      <c r="F24" s="889">
        <v>0</v>
      </c>
      <c r="G24" s="889">
        <v>1</v>
      </c>
      <c r="H24" s="889"/>
      <c r="I24" s="889">
        <v>0</v>
      </c>
      <c r="J24" s="889">
        <v>0</v>
      </c>
      <c r="K24" s="889"/>
      <c r="L24" s="889"/>
      <c r="M24" s="889"/>
      <c r="N24" s="889">
        <v>0</v>
      </c>
      <c r="O24" s="380"/>
    </row>
    <row r="25" spans="1:15" ht="21" customHeight="1">
      <c r="A25" s="714" t="s">
        <v>52</v>
      </c>
      <c r="B25" s="715" t="s">
        <v>147</v>
      </c>
      <c r="C25" s="981">
        <f t="shared" si="0"/>
        <v>1384</v>
      </c>
      <c r="D25" s="889">
        <v>789</v>
      </c>
      <c r="E25" s="981">
        <f t="shared" si="1"/>
        <v>483</v>
      </c>
      <c r="F25" s="889">
        <v>15</v>
      </c>
      <c r="G25" s="889">
        <v>468</v>
      </c>
      <c r="H25" s="889"/>
      <c r="I25" s="889">
        <v>51</v>
      </c>
      <c r="J25" s="889">
        <v>61</v>
      </c>
      <c r="K25" s="889"/>
      <c r="L25" s="889"/>
      <c r="M25" s="889"/>
      <c r="N25" s="889"/>
      <c r="O25" s="380"/>
    </row>
    <row r="26" spans="1:15" s="389" customFormat="1" ht="26.25">
      <c r="A26" s="714" t="s">
        <v>535</v>
      </c>
      <c r="B26" s="729" t="s">
        <v>749</v>
      </c>
      <c r="C26" s="980">
        <f>(C18+C19)/C17</f>
        <v>0.9201277955271565</v>
      </c>
      <c r="D26" s="980">
        <f aca="true" t="shared" si="5" ref="D26:N26">(D18+C19)/D17</f>
        <v>0.8769651401230348</v>
      </c>
      <c r="E26" s="980">
        <f t="shared" si="5"/>
        <v>0.816374269005848</v>
      </c>
      <c r="F26" s="980">
        <f t="shared" si="5"/>
        <v>1.2727272727272727</v>
      </c>
      <c r="G26" s="980">
        <f t="shared" si="5"/>
        <v>0.7570694087403599</v>
      </c>
      <c r="H26" s="980">
        <f t="shared" si="5"/>
        <v>3.9</v>
      </c>
      <c r="I26" s="980">
        <f t="shared" si="5"/>
        <v>0.9868390671900253</v>
      </c>
      <c r="J26" s="980">
        <f t="shared" si="5"/>
        <v>0.5636363636363636</v>
      </c>
      <c r="K26" s="980">
        <f t="shared" si="5"/>
        <v>0.6666666666666666</v>
      </c>
      <c r="L26" s="980" t="e">
        <f t="shared" si="5"/>
        <v>#DIV/0!</v>
      </c>
      <c r="M26" s="980" t="e">
        <f t="shared" si="5"/>
        <v>#DIV/0!</v>
      </c>
      <c r="N26" s="980">
        <f t="shared" si="5"/>
        <v>0.9958402662229617</v>
      </c>
      <c r="O26" s="380"/>
    </row>
    <row r="27" spans="1:14" ht="15">
      <c r="A27" s="717"/>
      <c r="B27" s="718"/>
      <c r="C27" s="979">
        <f aca="true" t="shared" si="6" ref="C27:N27">+C11-(C14+C15+C16)</f>
        <v>-4</v>
      </c>
      <c r="D27" s="979">
        <f t="shared" si="6"/>
        <v>-4</v>
      </c>
      <c r="E27" s="979">
        <f t="shared" si="6"/>
        <v>0</v>
      </c>
      <c r="F27" s="979">
        <f t="shared" si="6"/>
        <v>0</v>
      </c>
      <c r="G27" s="979">
        <f t="shared" si="6"/>
        <v>0</v>
      </c>
      <c r="H27" s="979">
        <f t="shared" si="6"/>
        <v>0</v>
      </c>
      <c r="I27" s="979">
        <f t="shared" si="6"/>
        <v>0</v>
      </c>
      <c r="J27" s="979">
        <f t="shared" si="6"/>
        <v>0</v>
      </c>
      <c r="K27" s="979">
        <f t="shared" si="6"/>
        <v>0</v>
      </c>
      <c r="L27" s="979">
        <f t="shared" si="6"/>
        <v>0</v>
      </c>
      <c r="M27" s="979">
        <f t="shared" si="6"/>
        <v>0</v>
      </c>
      <c r="N27" s="979">
        <f t="shared" si="6"/>
        <v>0</v>
      </c>
    </row>
  </sheetData>
  <sheetProtection/>
  <mergeCells count="25">
    <mergeCell ref="A6:B9"/>
    <mergeCell ref="C6:C9"/>
    <mergeCell ref="D6:N6"/>
    <mergeCell ref="D7:D9"/>
    <mergeCell ref="E7:G7"/>
    <mergeCell ref="A10:B10"/>
    <mergeCell ref="M7:M9"/>
    <mergeCell ref="N7:N9"/>
    <mergeCell ref="E8:E9"/>
    <mergeCell ref="L7:L9"/>
    <mergeCell ref="O8:P8"/>
    <mergeCell ref="J7:J9"/>
    <mergeCell ref="K7:K9"/>
    <mergeCell ref="F8:G8"/>
    <mergeCell ref="H7:H9"/>
    <mergeCell ref="L3:N3"/>
    <mergeCell ref="L4:N4"/>
    <mergeCell ref="L5:N5"/>
    <mergeCell ref="I7:I9"/>
    <mergeCell ref="A1:B1"/>
    <mergeCell ref="D1:K1"/>
    <mergeCell ref="L1:N1"/>
    <mergeCell ref="D2:K2"/>
    <mergeCell ref="L2:N2"/>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F499"/>
  <sheetViews>
    <sheetView showZeros="0" view="pageBreakPreview" zoomScale="80" zoomScaleNormal="80" zoomScaleSheetLayoutView="80" zoomScalePageLayoutView="0" workbookViewId="0" topLeftCell="A21">
      <selection activeCell="B31" sqref="B31"/>
    </sheetView>
  </sheetViews>
  <sheetFormatPr defaultColWidth="9.00390625" defaultRowHeight="15.75"/>
  <cols>
    <col min="1" max="1" width="4.875" style="986" customWidth="1"/>
    <col min="2" max="2" width="51.00390625" style="986" customWidth="1"/>
    <col min="3" max="3" width="36.00390625" style="986" customWidth="1"/>
    <col min="4" max="16384" width="9.00390625" style="986" customWidth="1"/>
  </cols>
  <sheetData>
    <row r="1" spans="1:3" s="1013" customFormat="1" ht="36" customHeight="1">
      <c r="A1" s="1504" t="s">
        <v>176</v>
      </c>
      <c r="B1" s="1505"/>
      <c r="C1" s="1505"/>
    </row>
    <row r="2" spans="1:3" ht="21.75" customHeight="1">
      <c r="A2" s="1506" t="s">
        <v>66</v>
      </c>
      <c r="B2" s="1506"/>
      <c r="C2" s="970" t="s">
        <v>750</v>
      </c>
    </row>
    <row r="3" spans="1:3" ht="21.75" customHeight="1">
      <c r="A3" s="1503" t="s">
        <v>6</v>
      </c>
      <c r="B3" s="1503"/>
      <c r="C3" s="719">
        <v>1</v>
      </c>
    </row>
    <row r="4" spans="1:5" ht="17.25" customHeight="1">
      <c r="A4" s="971" t="s">
        <v>51</v>
      </c>
      <c r="B4" s="720" t="s">
        <v>546</v>
      </c>
      <c r="C4" s="1010">
        <f>SUM(C5:C11)</f>
        <v>12</v>
      </c>
      <c r="D4" s="1008">
        <f>+'01 '!C21</f>
        <v>12</v>
      </c>
      <c r="E4" s="1006"/>
    </row>
    <row r="5" spans="1:5" s="1005" customFormat="1" ht="17.25" customHeight="1">
      <c r="A5" s="719" t="s">
        <v>53</v>
      </c>
      <c r="B5" s="720" t="s">
        <v>148</v>
      </c>
      <c r="C5" s="869">
        <v>0</v>
      </c>
      <c r="D5" s="1007"/>
      <c r="E5" s="1006"/>
    </row>
    <row r="6" spans="1:5" s="1005" customFormat="1" ht="17.25" customHeight="1">
      <c r="A6" s="719" t="s">
        <v>54</v>
      </c>
      <c r="B6" s="720" t="s">
        <v>149</v>
      </c>
      <c r="C6" s="869">
        <v>1</v>
      </c>
      <c r="D6" s="1007"/>
      <c r="E6" s="1006"/>
    </row>
    <row r="7" spans="1:5" s="1005" customFormat="1" ht="17.25" customHeight="1">
      <c r="A7" s="719" t="s">
        <v>137</v>
      </c>
      <c r="B7" s="720" t="s">
        <v>150</v>
      </c>
      <c r="C7" s="869">
        <v>11</v>
      </c>
      <c r="D7" s="1007"/>
      <c r="E7" s="1006"/>
    </row>
    <row r="8" spans="1:5" s="1005" customFormat="1" ht="17.25" customHeight="1">
      <c r="A8" s="719" t="s">
        <v>139</v>
      </c>
      <c r="B8" s="720" t="s">
        <v>151</v>
      </c>
      <c r="C8" s="869">
        <v>0</v>
      </c>
      <c r="D8" s="1007"/>
      <c r="E8" s="1006"/>
    </row>
    <row r="9" spans="1:5" s="1005" customFormat="1" ht="17.25" customHeight="1">
      <c r="A9" s="719" t="s">
        <v>141</v>
      </c>
      <c r="B9" s="720" t="s">
        <v>152</v>
      </c>
      <c r="C9" s="869"/>
      <c r="D9" s="1007"/>
      <c r="E9" s="1006"/>
    </row>
    <row r="10" spans="1:5" s="1005" customFormat="1" ht="17.25" customHeight="1">
      <c r="A10" s="719" t="s">
        <v>143</v>
      </c>
      <c r="B10" s="720" t="s">
        <v>153</v>
      </c>
      <c r="C10" s="869"/>
      <c r="D10" s="1007"/>
      <c r="E10" s="1006"/>
    </row>
    <row r="11" spans="1:5" s="1005" customFormat="1" ht="17.25" customHeight="1">
      <c r="A11" s="719" t="s">
        <v>145</v>
      </c>
      <c r="B11" s="720" t="s">
        <v>155</v>
      </c>
      <c r="C11" s="869"/>
      <c r="D11" s="1007"/>
      <c r="E11" s="1006"/>
    </row>
    <row r="12" spans="1:5" s="1011" customFormat="1" ht="17.25" customHeight="1">
      <c r="A12" s="971" t="s">
        <v>52</v>
      </c>
      <c r="B12" s="720" t="s">
        <v>545</v>
      </c>
      <c r="C12" s="1010">
        <f>SUM(C13:C14)</f>
        <v>1</v>
      </c>
      <c r="D12" s="1012">
        <f>+'01 '!C22</f>
        <v>1</v>
      </c>
      <c r="E12" s="1006"/>
    </row>
    <row r="13" spans="1:5" s="1005" customFormat="1" ht="17.25" customHeight="1">
      <c r="A13" s="719" t="s">
        <v>55</v>
      </c>
      <c r="B13" s="720" t="s">
        <v>154</v>
      </c>
      <c r="C13" s="888">
        <v>1</v>
      </c>
      <c r="D13" s="1007"/>
      <c r="E13" s="1006"/>
    </row>
    <row r="14" spans="1:5" ht="17.25" customHeight="1">
      <c r="A14" s="719" t="s">
        <v>56</v>
      </c>
      <c r="B14" s="720" t="s">
        <v>155</v>
      </c>
      <c r="C14" s="888">
        <v>0</v>
      </c>
      <c r="D14" s="1008"/>
      <c r="E14" s="1006"/>
    </row>
    <row r="15" spans="1:5" ht="17.25" customHeight="1">
      <c r="A15" s="971" t="s">
        <v>57</v>
      </c>
      <c r="B15" s="720" t="s">
        <v>146</v>
      </c>
      <c r="C15" s="1010">
        <f>SUM(C16:C18)</f>
        <v>5</v>
      </c>
      <c r="D15" s="1008">
        <f>+'01 '!C24</f>
        <v>5</v>
      </c>
      <c r="E15" s="1006"/>
    </row>
    <row r="16" spans="1:5" ht="17.25" customHeight="1">
      <c r="A16" s="719" t="s">
        <v>156</v>
      </c>
      <c r="B16" s="721" t="s">
        <v>157</v>
      </c>
      <c r="C16" s="869">
        <v>0</v>
      </c>
      <c r="D16" s="1008"/>
      <c r="E16" s="1006"/>
    </row>
    <row r="17" spans="1:5" s="1005" customFormat="1" ht="30">
      <c r="A17" s="719" t="s">
        <v>158</v>
      </c>
      <c r="B17" s="720" t="s">
        <v>159</v>
      </c>
      <c r="C17" s="869">
        <v>5</v>
      </c>
      <c r="D17" s="1007"/>
      <c r="E17" s="1006"/>
    </row>
    <row r="18" spans="1:5" s="1005" customFormat="1" ht="17.25" customHeight="1">
      <c r="A18" s="719" t="s">
        <v>160</v>
      </c>
      <c r="B18" s="720" t="s">
        <v>161</v>
      </c>
      <c r="C18" s="869">
        <v>0</v>
      </c>
      <c r="D18" s="1007"/>
      <c r="E18" s="1006"/>
    </row>
    <row r="19" spans="1:5" s="1005" customFormat="1" ht="17.25" customHeight="1">
      <c r="A19" s="971" t="s">
        <v>69</v>
      </c>
      <c r="B19" s="720" t="s">
        <v>544</v>
      </c>
      <c r="C19" s="1010">
        <f>SUM(C20:C25)</f>
        <v>74</v>
      </c>
      <c r="D19" s="1007">
        <f>+'01 '!C19</f>
        <v>74</v>
      </c>
      <c r="E19" s="1006"/>
    </row>
    <row r="20" spans="1:5" s="1005" customFormat="1" ht="17.25" customHeight="1">
      <c r="A20" s="719" t="s">
        <v>162</v>
      </c>
      <c r="B20" s="720" t="s">
        <v>163</v>
      </c>
      <c r="C20" s="869">
        <v>22</v>
      </c>
      <c r="D20" s="1007"/>
      <c r="E20" s="1006"/>
    </row>
    <row r="21" spans="1:5" s="1005" customFormat="1" ht="17.25" customHeight="1">
      <c r="A21" s="719" t="s">
        <v>164</v>
      </c>
      <c r="B21" s="720" t="s">
        <v>165</v>
      </c>
      <c r="C21" s="869">
        <v>0</v>
      </c>
      <c r="D21" s="1007"/>
      <c r="E21" s="1006"/>
    </row>
    <row r="22" spans="1:5" s="1005" customFormat="1" ht="17.25" customHeight="1">
      <c r="A22" s="719" t="s">
        <v>166</v>
      </c>
      <c r="B22" s="720" t="s">
        <v>167</v>
      </c>
      <c r="C22" s="869">
        <v>15</v>
      </c>
      <c r="D22" s="1007"/>
      <c r="E22" s="1006"/>
    </row>
    <row r="23" spans="1:5" s="1005" customFormat="1" ht="17.25" customHeight="1">
      <c r="A23" s="719" t="s">
        <v>168</v>
      </c>
      <c r="B23" s="720" t="s">
        <v>151</v>
      </c>
      <c r="C23" s="869">
        <v>3</v>
      </c>
      <c r="D23" s="1007"/>
      <c r="E23" s="1006"/>
    </row>
    <row r="24" spans="1:5" s="1005" customFormat="1" ht="17.25" customHeight="1">
      <c r="A24" s="719" t="s">
        <v>169</v>
      </c>
      <c r="B24" s="720" t="s">
        <v>152</v>
      </c>
      <c r="C24" s="869">
        <v>34</v>
      </c>
      <c r="D24" s="1007"/>
      <c r="E24" s="1006"/>
    </row>
    <row r="25" spans="1:5" s="1005" customFormat="1" ht="17.25" customHeight="1">
      <c r="A25" s="719" t="s">
        <v>170</v>
      </c>
      <c r="B25" s="720" t="s">
        <v>171</v>
      </c>
      <c r="C25" s="869"/>
      <c r="D25" s="1007"/>
      <c r="E25" s="1006"/>
    </row>
    <row r="26" spans="1:5" s="1005" customFormat="1" ht="17.25" customHeight="1">
      <c r="A26" s="971" t="s">
        <v>70</v>
      </c>
      <c r="B26" s="720" t="s">
        <v>543</v>
      </c>
      <c r="C26" s="1010">
        <f>SUM(C27:C29)</f>
        <v>1384</v>
      </c>
      <c r="D26" s="1007">
        <f>+'01 '!C25</f>
        <v>1384</v>
      </c>
      <c r="E26" s="1006"/>
    </row>
    <row r="27" spans="1:6" s="1005" customFormat="1" ht="17.25" customHeight="1">
      <c r="A27" s="719" t="s">
        <v>172</v>
      </c>
      <c r="B27" s="720" t="s">
        <v>163</v>
      </c>
      <c r="C27" s="869">
        <v>1370</v>
      </c>
      <c r="D27" s="1007"/>
      <c r="E27" s="1006"/>
      <c r="F27" s="1009"/>
    </row>
    <row r="28" spans="1:5" ht="17.25" customHeight="1">
      <c r="A28" s="719" t="s">
        <v>173</v>
      </c>
      <c r="B28" s="720" t="s">
        <v>165</v>
      </c>
      <c r="C28" s="869"/>
      <c r="D28" s="1008"/>
      <c r="E28" s="1006"/>
    </row>
    <row r="29" spans="1:5" s="1005" customFormat="1" ht="17.25" customHeight="1">
      <c r="A29" s="719" t="s">
        <v>174</v>
      </c>
      <c r="B29" s="720" t="s">
        <v>175</v>
      </c>
      <c r="C29" s="869">
        <v>14</v>
      </c>
      <c r="D29" s="1007"/>
      <c r="E29" s="1006"/>
    </row>
    <row r="30" spans="1:3" ht="33.75" customHeight="1">
      <c r="A30" s="1002"/>
      <c r="B30" s="1004"/>
      <c r="C30" s="1003" t="str">
        <f>+'Thong tin'!B8</f>
        <v>Trà Vinh, ngày 01 tháng 9 năm 2019</v>
      </c>
    </row>
    <row r="31" spans="1:3" ht="22.5" customHeight="1">
      <c r="A31" s="1002"/>
      <c r="B31" s="1001" t="s">
        <v>4</v>
      </c>
      <c r="C31" s="1000" t="str">
        <f>+'Thong tin'!B7</f>
        <v>PHÓ CỤC TRƯỞNG</v>
      </c>
    </row>
    <row r="32" spans="2:3" s="998" customFormat="1" ht="18.75">
      <c r="B32" s="999"/>
      <c r="C32" s="997"/>
    </row>
    <row r="33" spans="2:3" s="998" customFormat="1" ht="18.75">
      <c r="B33" s="999"/>
      <c r="C33" s="997"/>
    </row>
    <row r="34" spans="2:3" s="998" customFormat="1" ht="18.75">
      <c r="B34" s="999"/>
      <c r="C34" s="997"/>
    </row>
    <row r="35" spans="2:3" ht="15.75" customHeight="1">
      <c r="B35" s="996"/>
      <c r="C35" s="994"/>
    </row>
    <row r="36" spans="2:3" ht="15.75" customHeight="1">
      <c r="B36" s="996"/>
      <c r="C36" s="997"/>
    </row>
    <row r="37" spans="2:3" ht="15.75" customHeight="1">
      <c r="B37" s="996"/>
      <c r="C37" s="994"/>
    </row>
    <row r="38" spans="2:3" ht="15.75" customHeight="1">
      <c r="B38" s="996"/>
      <c r="C38" s="994"/>
    </row>
    <row r="39" spans="2:3" ht="18.75">
      <c r="B39" s="995" t="str">
        <f>+'Thong tin'!B5</f>
        <v>Nhan Quốc Hải</v>
      </c>
      <c r="C39" s="995" t="str">
        <f>+'Thong tin'!B6</f>
        <v>Nguyễn Minh Khiêm</v>
      </c>
    </row>
    <row r="40" spans="2:3" ht="18.75">
      <c r="B40" s="994"/>
      <c r="C40" s="994"/>
    </row>
    <row r="41" spans="2:3" ht="18.75">
      <c r="B41" s="994"/>
      <c r="C41" s="994"/>
    </row>
    <row r="42" spans="2:3" ht="18.75" hidden="1">
      <c r="B42" s="994"/>
      <c r="C42" s="994"/>
    </row>
    <row r="43" ht="15.75" customHeight="1" hidden="1"/>
    <row r="44" ht="15.75" hidden="1"/>
    <row r="45" ht="15.75" hidden="1"/>
    <row r="46" spans="1:3" ht="16.5" customHeight="1" hidden="1">
      <c r="A46" s="1509" t="s">
        <v>176</v>
      </c>
      <c r="B46" s="1510"/>
      <c r="C46" s="1510"/>
    </row>
    <row r="47" spans="1:3" ht="18.75" hidden="1">
      <c r="A47" s="1507" t="s">
        <v>66</v>
      </c>
      <c r="B47" s="1508"/>
      <c r="C47" s="993" t="s">
        <v>818</v>
      </c>
    </row>
    <row r="48" spans="1:3" ht="15.75" hidden="1">
      <c r="A48" s="1501" t="s">
        <v>6</v>
      </c>
      <c r="B48" s="1502"/>
      <c r="C48" s="992">
        <v>1</v>
      </c>
    </row>
    <row r="49" spans="1:3" ht="19.5" customHeight="1" hidden="1">
      <c r="A49" s="990" t="s">
        <v>51</v>
      </c>
      <c r="B49" s="989" t="s">
        <v>817</v>
      </c>
      <c r="C49" s="988">
        <f>SUM(C50:C55)</f>
        <v>0</v>
      </c>
    </row>
    <row r="50" spans="1:3" ht="19.5" customHeight="1" hidden="1">
      <c r="A50" s="4" t="s">
        <v>53</v>
      </c>
      <c r="B50" s="833" t="s">
        <v>148</v>
      </c>
      <c r="C50" s="987"/>
    </row>
    <row r="51" spans="1:3" ht="19.5" customHeight="1" hidden="1">
      <c r="A51" s="4" t="s">
        <v>54</v>
      </c>
      <c r="B51" s="833" t="s">
        <v>149</v>
      </c>
      <c r="C51" s="987"/>
    </row>
    <row r="52" spans="1:3" ht="19.5" customHeight="1" hidden="1">
      <c r="A52" s="4" t="s">
        <v>137</v>
      </c>
      <c r="B52" s="833" t="s">
        <v>150</v>
      </c>
      <c r="C52" s="987"/>
    </row>
    <row r="53" spans="1:3" ht="19.5" customHeight="1" hidden="1">
      <c r="A53" s="4" t="s">
        <v>139</v>
      </c>
      <c r="B53" s="833" t="s">
        <v>151</v>
      </c>
      <c r="C53" s="987"/>
    </row>
    <row r="54" spans="1:3" ht="19.5" customHeight="1" hidden="1">
      <c r="A54" s="4" t="s">
        <v>141</v>
      </c>
      <c r="B54" s="833" t="s">
        <v>152</v>
      </c>
      <c r="C54" s="987"/>
    </row>
    <row r="55" spans="1:3" ht="19.5" customHeight="1" hidden="1">
      <c r="A55" s="4" t="s">
        <v>143</v>
      </c>
      <c r="B55" s="833" t="s">
        <v>153</v>
      </c>
      <c r="C55" s="987"/>
    </row>
    <row r="56" spans="1:3" ht="19.5" customHeight="1" hidden="1">
      <c r="A56" s="990" t="s">
        <v>52</v>
      </c>
      <c r="B56" s="989" t="s">
        <v>816</v>
      </c>
      <c r="C56" s="988">
        <f>SUM(C57:C58)</f>
        <v>0</v>
      </c>
    </row>
    <row r="57" spans="1:3" ht="19.5" customHeight="1" hidden="1">
      <c r="A57" s="4" t="s">
        <v>55</v>
      </c>
      <c r="B57" s="833" t="s">
        <v>154</v>
      </c>
      <c r="C57" s="987"/>
    </row>
    <row r="58" spans="1:3" ht="19.5" customHeight="1" hidden="1">
      <c r="A58" s="4" t="s">
        <v>56</v>
      </c>
      <c r="B58" s="833" t="s">
        <v>155</v>
      </c>
      <c r="C58" s="987"/>
    </row>
    <row r="59" spans="1:3" ht="19.5" customHeight="1" hidden="1">
      <c r="A59" s="990" t="s">
        <v>57</v>
      </c>
      <c r="B59" s="989" t="s">
        <v>146</v>
      </c>
      <c r="C59" s="988">
        <f>SUM(C60:C62)</f>
        <v>0</v>
      </c>
    </row>
    <row r="60" spans="1:3" ht="19.5" customHeight="1" hidden="1">
      <c r="A60" s="4" t="s">
        <v>156</v>
      </c>
      <c r="B60" s="991" t="s">
        <v>157</v>
      </c>
      <c r="C60" s="987"/>
    </row>
    <row r="61" spans="1:3" ht="19.5" customHeight="1" hidden="1">
      <c r="A61" s="4" t="s">
        <v>158</v>
      </c>
      <c r="B61" s="833" t="s">
        <v>159</v>
      </c>
      <c r="C61" s="987"/>
    </row>
    <row r="62" spans="1:3" ht="19.5" customHeight="1" hidden="1">
      <c r="A62" s="4" t="s">
        <v>160</v>
      </c>
      <c r="B62" s="833" t="s">
        <v>161</v>
      </c>
      <c r="C62" s="987"/>
    </row>
    <row r="63" spans="1:3" ht="19.5" customHeight="1" hidden="1">
      <c r="A63" s="990" t="s">
        <v>69</v>
      </c>
      <c r="B63" s="989" t="s">
        <v>815</v>
      </c>
      <c r="C63" s="988">
        <f>SUM(C64:C69)</f>
        <v>0</v>
      </c>
    </row>
    <row r="64" spans="1:3" ht="19.5" customHeight="1" hidden="1">
      <c r="A64" s="4" t="s">
        <v>162</v>
      </c>
      <c r="B64" s="833" t="s">
        <v>163</v>
      </c>
      <c r="C64" s="987"/>
    </row>
    <row r="65" spans="1:3" ht="19.5" customHeight="1" hidden="1">
      <c r="A65" s="4" t="s">
        <v>164</v>
      </c>
      <c r="B65" s="833" t="s">
        <v>165</v>
      </c>
      <c r="C65" s="987"/>
    </row>
    <row r="66" spans="1:3" ht="19.5" customHeight="1" hidden="1">
      <c r="A66" s="4" t="s">
        <v>166</v>
      </c>
      <c r="B66" s="833" t="s">
        <v>167</v>
      </c>
      <c r="C66" s="987"/>
    </row>
    <row r="67" spans="1:3" ht="19.5" customHeight="1" hidden="1">
      <c r="A67" s="4" t="s">
        <v>168</v>
      </c>
      <c r="B67" s="833" t="s">
        <v>151</v>
      </c>
      <c r="C67" s="987"/>
    </row>
    <row r="68" spans="1:3" ht="19.5" customHeight="1" hidden="1">
      <c r="A68" s="4" t="s">
        <v>169</v>
      </c>
      <c r="B68" s="833" t="s">
        <v>152</v>
      </c>
      <c r="C68" s="987"/>
    </row>
    <row r="69" spans="1:3" ht="19.5" customHeight="1" hidden="1">
      <c r="A69" s="4" t="s">
        <v>170</v>
      </c>
      <c r="B69" s="833" t="s">
        <v>171</v>
      </c>
      <c r="C69" s="987"/>
    </row>
    <row r="70" spans="1:3" ht="19.5" customHeight="1" hidden="1">
      <c r="A70" s="990" t="s">
        <v>70</v>
      </c>
      <c r="B70" s="989" t="s">
        <v>814</v>
      </c>
      <c r="C70" s="988">
        <f>SUM(C71:C73)</f>
        <v>25</v>
      </c>
    </row>
    <row r="71" spans="1:3" ht="19.5" customHeight="1" hidden="1">
      <c r="A71" s="4" t="s">
        <v>172</v>
      </c>
      <c r="B71" s="833" t="s">
        <v>163</v>
      </c>
      <c r="C71" s="987">
        <v>25</v>
      </c>
    </row>
    <row r="72" spans="1:3" ht="19.5" customHeight="1" hidden="1">
      <c r="A72" s="4" t="s">
        <v>173</v>
      </c>
      <c r="B72" s="833" t="s">
        <v>165</v>
      </c>
      <c r="C72" s="987">
        <v>0</v>
      </c>
    </row>
    <row r="73" spans="1:3" ht="19.5" customHeight="1" hidden="1">
      <c r="A73" s="4" t="s">
        <v>174</v>
      </c>
      <c r="B73" s="833" t="s">
        <v>175</v>
      </c>
      <c r="C73" s="987">
        <v>0</v>
      </c>
    </row>
    <row r="74" ht="15.75" hidden="1"/>
    <row r="75" ht="15.75" hidden="1"/>
    <row r="76" ht="15.75" hidden="1"/>
    <row r="77" ht="15.75" hidden="1"/>
    <row r="78" ht="15.75" hidden="1"/>
    <row r="79" ht="15.75" hidden="1"/>
    <row r="80" ht="15.75" hidden="1"/>
    <row r="81" ht="15.75" customHeight="1" hidden="1"/>
    <row r="82" ht="15.75" hidden="1"/>
    <row r="83" ht="15.75" hidden="1"/>
    <row r="84" spans="1:3" ht="16.5" customHeight="1" hidden="1">
      <c r="A84" s="1509" t="s">
        <v>176</v>
      </c>
      <c r="B84" s="1510"/>
      <c r="C84" s="1510"/>
    </row>
    <row r="85" spans="1:3" ht="18.75" hidden="1">
      <c r="A85" s="1507" t="s">
        <v>66</v>
      </c>
      <c r="B85" s="1508"/>
      <c r="C85" s="993" t="s">
        <v>818</v>
      </c>
    </row>
    <row r="86" spans="1:3" ht="24.75" customHeight="1" hidden="1">
      <c r="A86" s="1501" t="s">
        <v>6</v>
      </c>
      <c r="B86" s="1502"/>
      <c r="C86" s="992">
        <v>1</v>
      </c>
    </row>
    <row r="87" spans="1:3" ht="24.75" customHeight="1" hidden="1">
      <c r="A87" s="990" t="s">
        <v>51</v>
      </c>
      <c r="B87" s="989" t="s">
        <v>817</v>
      </c>
      <c r="C87" s="988">
        <f>SUM(C88:C93)</f>
        <v>2</v>
      </c>
    </row>
    <row r="88" spans="1:3" ht="24.75" customHeight="1" hidden="1">
      <c r="A88" s="4" t="s">
        <v>53</v>
      </c>
      <c r="B88" s="833" t="s">
        <v>148</v>
      </c>
      <c r="C88" s="987"/>
    </row>
    <row r="89" spans="1:3" ht="24.75" customHeight="1" hidden="1">
      <c r="A89" s="4" t="s">
        <v>54</v>
      </c>
      <c r="B89" s="833" t="s">
        <v>149</v>
      </c>
      <c r="C89" s="987"/>
    </row>
    <row r="90" spans="1:3" ht="24.75" customHeight="1" hidden="1">
      <c r="A90" s="4" t="s">
        <v>137</v>
      </c>
      <c r="B90" s="833" t="s">
        <v>150</v>
      </c>
      <c r="C90" s="987">
        <v>2</v>
      </c>
    </row>
    <row r="91" spans="1:3" ht="24.75" customHeight="1" hidden="1">
      <c r="A91" s="4" t="s">
        <v>139</v>
      </c>
      <c r="B91" s="833" t="s">
        <v>151</v>
      </c>
      <c r="C91" s="987"/>
    </row>
    <row r="92" spans="1:3" ht="24.75" customHeight="1" hidden="1">
      <c r="A92" s="4" t="s">
        <v>141</v>
      </c>
      <c r="B92" s="833" t="s">
        <v>152</v>
      </c>
      <c r="C92" s="987"/>
    </row>
    <row r="93" spans="1:3" ht="24.75" customHeight="1" hidden="1">
      <c r="A93" s="4" t="s">
        <v>143</v>
      </c>
      <c r="B93" s="833" t="s">
        <v>153</v>
      </c>
      <c r="C93" s="987"/>
    </row>
    <row r="94" spans="1:3" ht="24.75" customHeight="1" hidden="1">
      <c r="A94" s="990" t="s">
        <v>52</v>
      </c>
      <c r="B94" s="989" t="s">
        <v>816</v>
      </c>
      <c r="C94" s="988">
        <f>SUM(C95:C96)</f>
        <v>0</v>
      </c>
    </row>
    <row r="95" spans="1:3" ht="24.75" customHeight="1" hidden="1">
      <c r="A95" s="4" t="s">
        <v>55</v>
      </c>
      <c r="B95" s="833" t="s">
        <v>154</v>
      </c>
      <c r="C95" s="987"/>
    </row>
    <row r="96" spans="1:3" ht="24.75" customHeight="1" hidden="1">
      <c r="A96" s="4" t="s">
        <v>56</v>
      </c>
      <c r="B96" s="833" t="s">
        <v>155</v>
      </c>
      <c r="C96" s="987"/>
    </row>
    <row r="97" spans="1:3" ht="24.75" customHeight="1" hidden="1">
      <c r="A97" s="990" t="s">
        <v>57</v>
      </c>
      <c r="B97" s="989" t="s">
        <v>146</v>
      </c>
      <c r="C97" s="988">
        <f>SUM(C98:C100)</f>
        <v>0</v>
      </c>
    </row>
    <row r="98" spans="1:3" ht="24.75" customHeight="1" hidden="1">
      <c r="A98" s="4" t="s">
        <v>156</v>
      </c>
      <c r="B98" s="991" t="s">
        <v>157</v>
      </c>
      <c r="C98" s="987"/>
    </row>
    <row r="99" spans="1:3" ht="24.75" customHeight="1" hidden="1">
      <c r="A99" s="4" t="s">
        <v>158</v>
      </c>
      <c r="B99" s="833" t="s">
        <v>159</v>
      </c>
      <c r="C99" s="987"/>
    </row>
    <row r="100" spans="1:3" ht="24.75" customHeight="1" hidden="1">
      <c r="A100" s="4" t="s">
        <v>160</v>
      </c>
      <c r="B100" s="833" t="s">
        <v>161</v>
      </c>
      <c r="C100" s="987"/>
    </row>
    <row r="101" spans="1:3" ht="24.75" customHeight="1" hidden="1">
      <c r="A101" s="990" t="s">
        <v>69</v>
      </c>
      <c r="B101" s="989" t="s">
        <v>815</v>
      </c>
      <c r="C101" s="988">
        <f>SUM(C102:C107)</f>
        <v>0</v>
      </c>
    </row>
    <row r="102" spans="1:3" ht="24.75" customHeight="1" hidden="1">
      <c r="A102" s="4" t="s">
        <v>162</v>
      </c>
      <c r="B102" s="833" t="s">
        <v>163</v>
      </c>
      <c r="C102" s="987"/>
    </row>
    <row r="103" spans="1:3" ht="24.75" customHeight="1" hidden="1">
      <c r="A103" s="4" t="s">
        <v>164</v>
      </c>
      <c r="B103" s="833" t="s">
        <v>165</v>
      </c>
      <c r="C103" s="987"/>
    </row>
    <row r="104" spans="1:3" ht="24.75" customHeight="1" hidden="1">
      <c r="A104" s="4" t="s">
        <v>166</v>
      </c>
      <c r="B104" s="833" t="s">
        <v>167</v>
      </c>
      <c r="C104" s="987"/>
    </row>
    <row r="105" spans="1:3" ht="24.75" customHeight="1" hidden="1">
      <c r="A105" s="4" t="s">
        <v>168</v>
      </c>
      <c r="B105" s="833" t="s">
        <v>151</v>
      </c>
      <c r="C105" s="987"/>
    </row>
    <row r="106" spans="1:3" ht="24.75" customHeight="1" hidden="1">
      <c r="A106" s="4" t="s">
        <v>169</v>
      </c>
      <c r="B106" s="833" t="s">
        <v>152</v>
      </c>
      <c r="C106" s="987"/>
    </row>
    <row r="107" spans="1:3" ht="24.75" customHeight="1" hidden="1">
      <c r="A107" s="4" t="s">
        <v>170</v>
      </c>
      <c r="B107" s="833" t="s">
        <v>171</v>
      </c>
      <c r="C107" s="987"/>
    </row>
    <row r="108" spans="1:3" ht="24.75" customHeight="1" hidden="1">
      <c r="A108" s="990" t="s">
        <v>70</v>
      </c>
      <c r="B108" s="989" t="s">
        <v>814</v>
      </c>
      <c r="C108" s="988">
        <f>SUM(C109:C111)</f>
        <v>46</v>
      </c>
    </row>
    <row r="109" spans="1:3" ht="24.75" customHeight="1" hidden="1">
      <c r="A109" s="4" t="s">
        <v>172</v>
      </c>
      <c r="B109" s="833" t="s">
        <v>163</v>
      </c>
      <c r="C109" s="987">
        <v>43</v>
      </c>
    </row>
    <row r="110" spans="1:3" ht="24.75" customHeight="1" hidden="1">
      <c r="A110" s="4" t="s">
        <v>173</v>
      </c>
      <c r="B110" s="833" t="s">
        <v>165</v>
      </c>
      <c r="C110" s="987"/>
    </row>
    <row r="111" spans="1:3" ht="24.75" customHeight="1" hidden="1">
      <c r="A111" s="4" t="s">
        <v>174</v>
      </c>
      <c r="B111" s="833" t="s">
        <v>175</v>
      </c>
      <c r="C111" s="987">
        <v>3</v>
      </c>
    </row>
    <row r="112" ht="15.75" hidden="1"/>
    <row r="113" ht="15.75" hidden="1"/>
    <row r="114" ht="15.75" hidden="1"/>
    <row r="115" ht="15.75" hidden="1"/>
    <row r="116" ht="15.75" hidden="1"/>
    <row r="117" ht="15.75" hidden="1"/>
    <row r="118" ht="15.75" hidden="1"/>
    <row r="119" ht="15.75" customHeight="1" hidden="1"/>
    <row r="120" ht="15.75" hidden="1"/>
    <row r="121" ht="15.75" hidden="1"/>
    <row r="122" spans="1:3" ht="16.5" customHeight="1" hidden="1">
      <c r="A122" s="1509" t="s">
        <v>176</v>
      </c>
      <c r="B122" s="1510"/>
      <c r="C122" s="1510"/>
    </row>
    <row r="123" spans="1:3" ht="18.75" hidden="1">
      <c r="A123" s="1507" t="s">
        <v>66</v>
      </c>
      <c r="B123" s="1508"/>
      <c r="C123" s="993" t="s">
        <v>818</v>
      </c>
    </row>
    <row r="124" spans="1:3" ht="15.75" hidden="1">
      <c r="A124" s="1501" t="s">
        <v>6</v>
      </c>
      <c r="B124" s="1502"/>
      <c r="C124" s="992">
        <v>1</v>
      </c>
    </row>
    <row r="125" spans="1:3" ht="24.75" customHeight="1" hidden="1">
      <c r="A125" s="990" t="s">
        <v>51</v>
      </c>
      <c r="B125" s="989" t="s">
        <v>817</v>
      </c>
      <c r="C125" s="988">
        <f>SUM(C126:C131)</f>
        <v>0</v>
      </c>
    </row>
    <row r="126" spans="1:3" ht="24.75" customHeight="1" hidden="1">
      <c r="A126" s="4" t="s">
        <v>53</v>
      </c>
      <c r="B126" s="833" t="s">
        <v>148</v>
      </c>
      <c r="C126" s="987"/>
    </row>
    <row r="127" spans="1:3" ht="24.75" customHeight="1" hidden="1">
      <c r="A127" s="4" t="s">
        <v>54</v>
      </c>
      <c r="B127" s="833" t="s">
        <v>149</v>
      </c>
      <c r="C127" s="987"/>
    </row>
    <row r="128" spans="1:3" ht="24.75" customHeight="1" hidden="1">
      <c r="A128" s="4" t="s">
        <v>137</v>
      </c>
      <c r="B128" s="833" t="s">
        <v>150</v>
      </c>
      <c r="C128" s="987"/>
    </row>
    <row r="129" spans="1:3" ht="24.75" customHeight="1" hidden="1">
      <c r="A129" s="4" t="s">
        <v>139</v>
      </c>
      <c r="B129" s="833" t="s">
        <v>151</v>
      </c>
      <c r="C129" s="987"/>
    </row>
    <row r="130" spans="1:3" ht="24.75" customHeight="1" hidden="1">
      <c r="A130" s="4" t="s">
        <v>141</v>
      </c>
      <c r="B130" s="833" t="s">
        <v>152</v>
      </c>
      <c r="C130" s="987"/>
    </row>
    <row r="131" spans="1:3" ht="24.75" customHeight="1" hidden="1">
      <c r="A131" s="4" t="s">
        <v>143</v>
      </c>
      <c r="B131" s="833" t="s">
        <v>153</v>
      </c>
      <c r="C131" s="987"/>
    </row>
    <row r="132" spans="1:3" ht="24.75" customHeight="1" hidden="1">
      <c r="A132" s="990" t="s">
        <v>52</v>
      </c>
      <c r="B132" s="989" t="s">
        <v>816</v>
      </c>
      <c r="C132" s="988">
        <f>SUM(C133:C134)</f>
        <v>0</v>
      </c>
    </row>
    <row r="133" spans="1:3" ht="24.75" customHeight="1" hidden="1">
      <c r="A133" s="4" t="s">
        <v>55</v>
      </c>
      <c r="B133" s="833" t="s">
        <v>154</v>
      </c>
      <c r="C133" s="987"/>
    </row>
    <row r="134" spans="1:3" ht="24.75" customHeight="1" hidden="1">
      <c r="A134" s="4" t="s">
        <v>56</v>
      </c>
      <c r="B134" s="833" t="s">
        <v>155</v>
      </c>
      <c r="C134" s="987"/>
    </row>
    <row r="135" spans="1:3" ht="24.75" customHeight="1" hidden="1">
      <c r="A135" s="990" t="s">
        <v>57</v>
      </c>
      <c r="B135" s="989" t="s">
        <v>146</v>
      </c>
      <c r="C135" s="988">
        <f>SUM(C136:C138)</f>
        <v>12</v>
      </c>
    </row>
    <row r="136" spans="1:3" ht="24.75" customHeight="1" hidden="1">
      <c r="A136" s="4" t="s">
        <v>156</v>
      </c>
      <c r="B136" s="991" t="s">
        <v>157</v>
      </c>
      <c r="C136" s="987">
        <v>12</v>
      </c>
    </row>
    <row r="137" spans="1:3" ht="24.75" customHeight="1" hidden="1">
      <c r="A137" s="4" t="s">
        <v>158</v>
      </c>
      <c r="B137" s="833" t="s">
        <v>159</v>
      </c>
      <c r="C137" s="987"/>
    </row>
    <row r="138" spans="1:3" ht="24.75" customHeight="1" hidden="1">
      <c r="A138" s="4" t="s">
        <v>160</v>
      </c>
      <c r="B138" s="833" t="s">
        <v>161</v>
      </c>
      <c r="C138" s="987"/>
    </row>
    <row r="139" spans="1:3" ht="24.75" customHeight="1" hidden="1">
      <c r="A139" s="990" t="s">
        <v>69</v>
      </c>
      <c r="B139" s="989" t="s">
        <v>815</v>
      </c>
      <c r="C139" s="988">
        <f>SUM(C140:C145)</f>
        <v>0</v>
      </c>
    </row>
    <row r="140" spans="1:3" ht="24.75" customHeight="1" hidden="1">
      <c r="A140" s="4" t="s">
        <v>162</v>
      </c>
      <c r="B140" s="833" t="s">
        <v>163</v>
      </c>
      <c r="C140" s="987"/>
    </row>
    <row r="141" spans="1:3" ht="24.75" customHeight="1" hidden="1">
      <c r="A141" s="4" t="s">
        <v>164</v>
      </c>
      <c r="B141" s="833" t="s">
        <v>165</v>
      </c>
      <c r="C141" s="987"/>
    </row>
    <row r="142" spans="1:3" ht="24.75" customHeight="1" hidden="1">
      <c r="A142" s="4" t="s">
        <v>166</v>
      </c>
      <c r="B142" s="833" t="s">
        <v>167</v>
      </c>
      <c r="C142" s="987"/>
    </row>
    <row r="143" spans="1:3" ht="24.75" customHeight="1" hidden="1">
      <c r="A143" s="4" t="s">
        <v>168</v>
      </c>
      <c r="B143" s="833" t="s">
        <v>151</v>
      </c>
      <c r="C143" s="987"/>
    </row>
    <row r="144" spans="1:3" ht="24.75" customHeight="1" hidden="1">
      <c r="A144" s="4" t="s">
        <v>169</v>
      </c>
      <c r="B144" s="833" t="s">
        <v>152</v>
      </c>
      <c r="C144" s="987"/>
    </row>
    <row r="145" spans="1:3" ht="24.75" customHeight="1" hidden="1">
      <c r="A145" s="4" t="s">
        <v>170</v>
      </c>
      <c r="B145" s="833" t="s">
        <v>171</v>
      </c>
      <c r="C145" s="987"/>
    </row>
    <row r="146" spans="1:3" ht="24.75" customHeight="1" hidden="1">
      <c r="A146" s="990" t="s">
        <v>70</v>
      </c>
      <c r="B146" s="989" t="s">
        <v>814</v>
      </c>
      <c r="C146" s="988">
        <f>SUM(C147:C149)</f>
        <v>19</v>
      </c>
    </row>
    <row r="147" spans="1:3" ht="24.75" customHeight="1" hidden="1">
      <c r="A147" s="4" t="s">
        <v>172</v>
      </c>
      <c r="B147" s="833" t="s">
        <v>163</v>
      </c>
      <c r="C147" s="987"/>
    </row>
    <row r="148" spans="1:3" ht="24.75" customHeight="1" hidden="1">
      <c r="A148" s="4" t="s">
        <v>173</v>
      </c>
      <c r="B148" s="833" t="s">
        <v>165</v>
      </c>
      <c r="C148" s="987"/>
    </row>
    <row r="149" spans="1:3" ht="24.75" customHeight="1" hidden="1">
      <c r="A149" s="4" t="s">
        <v>174</v>
      </c>
      <c r="B149" s="833" t="s">
        <v>175</v>
      </c>
      <c r="C149" s="987">
        <v>19</v>
      </c>
    </row>
    <row r="150" ht="15.75" hidden="1"/>
    <row r="151" ht="15.75" hidden="1"/>
    <row r="152" ht="15.75" hidden="1"/>
    <row r="153" ht="15.75" hidden="1"/>
    <row r="154" ht="15.75" hidden="1"/>
    <row r="155" ht="15.75" hidden="1"/>
    <row r="156" ht="15.75" hidden="1"/>
    <row r="157" ht="15.75" hidden="1"/>
    <row r="158" ht="15.75" hidden="1"/>
    <row r="159" ht="15.75" customHeight="1" hidden="1"/>
    <row r="160" ht="15.75" hidden="1"/>
    <row r="161" ht="15.75" hidden="1"/>
    <row r="162" spans="1:3" ht="16.5" customHeight="1" hidden="1">
      <c r="A162" s="1509" t="s">
        <v>176</v>
      </c>
      <c r="B162" s="1510"/>
      <c r="C162" s="1510"/>
    </row>
    <row r="163" spans="1:3" ht="18.75" hidden="1">
      <c r="A163" s="1507" t="s">
        <v>66</v>
      </c>
      <c r="B163" s="1508"/>
      <c r="C163" s="993" t="s">
        <v>818</v>
      </c>
    </row>
    <row r="164" spans="1:3" ht="15.75" hidden="1">
      <c r="A164" s="1501" t="s">
        <v>6</v>
      </c>
      <c r="B164" s="1502"/>
      <c r="C164" s="992">
        <v>1</v>
      </c>
    </row>
    <row r="165" spans="1:3" ht="24.75" customHeight="1" hidden="1">
      <c r="A165" s="990" t="s">
        <v>51</v>
      </c>
      <c r="B165" s="989" t="s">
        <v>817</v>
      </c>
      <c r="C165" s="988">
        <f>SUM(C166:C171)</f>
        <v>0</v>
      </c>
    </row>
    <row r="166" spans="1:3" ht="24.75" customHeight="1" hidden="1">
      <c r="A166" s="4" t="s">
        <v>53</v>
      </c>
      <c r="B166" s="833" t="s">
        <v>148</v>
      </c>
      <c r="C166" s="987"/>
    </row>
    <row r="167" spans="1:3" ht="24.75" customHeight="1" hidden="1">
      <c r="A167" s="4" t="s">
        <v>54</v>
      </c>
      <c r="B167" s="833" t="s">
        <v>149</v>
      </c>
      <c r="C167" s="987"/>
    </row>
    <row r="168" spans="1:3" ht="24.75" customHeight="1" hidden="1">
      <c r="A168" s="4" t="s">
        <v>137</v>
      </c>
      <c r="B168" s="833" t="s">
        <v>150</v>
      </c>
      <c r="C168" s="987"/>
    </row>
    <row r="169" spans="1:3" ht="24.75" customHeight="1" hidden="1">
      <c r="A169" s="4" t="s">
        <v>139</v>
      </c>
      <c r="B169" s="833" t="s">
        <v>151</v>
      </c>
      <c r="C169" s="987"/>
    </row>
    <row r="170" spans="1:3" ht="24.75" customHeight="1" hidden="1">
      <c r="A170" s="4" t="s">
        <v>141</v>
      </c>
      <c r="B170" s="833" t="s">
        <v>152</v>
      </c>
      <c r="C170" s="987"/>
    </row>
    <row r="171" spans="1:3" ht="24.75" customHeight="1" hidden="1">
      <c r="A171" s="4" t="s">
        <v>143</v>
      </c>
      <c r="B171" s="833" t="s">
        <v>153</v>
      </c>
      <c r="C171" s="987"/>
    </row>
    <row r="172" spans="1:3" ht="24.75" customHeight="1" hidden="1">
      <c r="A172" s="990" t="s">
        <v>52</v>
      </c>
      <c r="B172" s="989" t="s">
        <v>816</v>
      </c>
      <c r="C172" s="988">
        <f>SUM(C173:C174)</f>
        <v>0</v>
      </c>
    </row>
    <row r="173" spans="1:3" ht="24.75" customHeight="1" hidden="1">
      <c r="A173" s="4" t="s">
        <v>55</v>
      </c>
      <c r="B173" s="833" t="s">
        <v>154</v>
      </c>
      <c r="C173" s="987"/>
    </row>
    <row r="174" spans="1:3" ht="24.75" customHeight="1" hidden="1">
      <c r="A174" s="4" t="s">
        <v>56</v>
      </c>
      <c r="B174" s="833" t="s">
        <v>155</v>
      </c>
      <c r="C174" s="987"/>
    </row>
    <row r="175" spans="1:3" ht="24.75" customHeight="1" hidden="1">
      <c r="A175" s="990" t="s">
        <v>57</v>
      </c>
      <c r="B175" s="989" t="s">
        <v>146</v>
      </c>
      <c r="C175" s="988">
        <f>SUM(C176:C178)</f>
        <v>0</v>
      </c>
    </row>
    <row r="176" spans="1:3" ht="24.75" customHeight="1" hidden="1">
      <c r="A176" s="4" t="s">
        <v>156</v>
      </c>
      <c r="B176" s="991" t="s">
        <v>157</v>
      </c>
      <c r="C176" s="987"/>
    </row>
    <row r="177" spans="1:3" ht="24.75" customHeight="1" hidden="1">
      <c r="A177" s="4" t="s">
        <v>158</v>
      </c>
      <c r="B177" s="833" t="s">
        <v>159</v>
      </c>
      <c r="C177" s="987"/>
    </row>
    <row r="178" spans="1:3" ht="24.75" customHeight="1" hidden="1">
      <c r="A178" s="4" t="s">
        <v>160</v>
      </c>
      <c r="B178" s="833" t="s">
        <v>161</v>
      </c>
      <c r="C178" s="987"/>
    </row>
    <row r="179" spans="1:3" ht="24.75" customHeight="1" hidden="1">
      <c r="A179" s="990" t="s">
        <v>69</v>
      </c>
      <c r="B179" s="989" t="s">
        <v>815</v>
      </c>
      <c r="C179" s="988">
        <f>SUM(C180:C185)</f>
        <v>1</v>
      </c>
    </row>
    <row r="180" spans="1:3" ht="24.75" customHeight="1" hidden="1">
      <c r="A180" s="4" t="s">
        <v>162</v>
      </c>
      <c r="B180" s="833" t="s">
        <v>163</v>
      </c>
      <c r="C180" s="987">
        <v>1</v>
      </c>
    </row>
    <row r="181" spans="1:3" ht="24.75" customHeight="1" hidden="1">
      <c r="A181" s="4" t="s">
        <v>164</v>
      </c>
      <c r="B181" s="833" t="s">
        <v>165</v>
      </c>
      <c r="C181" s="987">
        <v>0</v>
      </c>
    </row>
    <row r="182" spans="1:3" ht="24.75" customHeight="1" hidden="1">
      <c r="A182" s="4" t="s">
        <v>166</v>
      </c>
      <c r="B182" s="833" t="s">
        <v>167</v>
      </c>
      <c r="C182" s="987">
        <v>0</v>
      </c>
    </row>
    <row r="183" spans="1:3" ht="24.75" customHeight="1" hidden="1">
      <c r="A183" s="4" t="s">
        <v>168</v>
      </c>
      <c r="B183" s="833" t="s">
        <v>151</v>
      </c>
      <c r="C183" s="987">
        <v>0</v>
      </c>
    </row>
    <row r="184" spans="1:3" ht="24.75" customHeight="1" hidden="1">
      <c r="A184" s="4" t="s">
        <v>169</v>
      </c>
      <c r="B184" s="833" t="s">
        <v>152</v>
      </c>
      <c r="C184" s="987">
        <v>0</v>
      </c>
    </row>
    <row r="185" spans="1:3" ht="24.75" customHeight="1" hidden="1">
      <c r="A185" s="4" t="s">
        <v>170</v>
      </c>
      <c r="B185" s="833" t="s">
        <v>171</v>
      </c>
      <c r="C185" s="987">
        <v>0</v>
      </c>
    </row>
    <row r="186" spans="1:3" ht="24.75" customHeight="1" hidden="1">
      <c r="A186" s="990" t="s">
        <v>70</v>
      </c>
      <c r="B186" s="989" t="s">
        <v>814</v>
      </c>
      <c r="C186" s="988">
        <f>SUM(C187:C189)</f>
        <v>74</v>
      </c>
    </row>
    <row r="187" spans="1:3" ht="24.75" customHeight="1" hidden="1">
      <c r="A187" s="4" t="s">
        <v>172</v>
      </c>
      <c r="B187" s="833" t="s">
        <v>163</v>
      </c>
      <c r="C187" s="987">
        <v>66</v>
      </c>
    </row>
    <row r="188" spans="1:3" ht="24.75" customHeight="1" hidden="1">
      <c r="A188" s="4" t="s">
        <v>173</v>
      </c>
      <c r="B188" s="833" t="s">
        <v>165</v>
      </c>
      <c r="C188" s="987">
        <v>0</v>
      </c>
    </row>
    <row r="189" spans="1:3" ht="24.75" customHeight="1" hidden="1">
      <c r="A189" s="4" t="s">
        <v>174</v>
      </c>
      <c r="B189" s="833" t="s">
        <v>175</v>
      </c>
      <c r="C189" s="987">
        <v>8</v>
      </c>
    </row>
    <row r="190" ht="15.75" hidden="1"/>
    <row r="191" ht="15.75" hidden="1"/>
    <row r="192" ht="15.75" hidden="1"/>
    <row r="193" ht="15.75" hidden="1"/>
    <row r="194" ht="15.75" hidden="1"/>
    <row r="195" ht="15.75" hidden="1"/>
    <row r="196" ht="15.75" hidden="1"/>
    <row r="197" ht="15.75" hidden="1"/>
    <row r="198" ht="15.75" customHeight="1" hidden="1"/>
    <row r="199" ht="15.75" hidden="1"/>
    <row r="200" ht="15.75" hidden="1"/>
    <row r="201" spans="1:3" ht="16.5" customHeight="1" hidden="1">
      <c r="A201" s="1509" t="s">
        <v>176</v>
      </c>
      <c r="B201" s="1510"/>
      <c r="C201" s="1510"/>
    </row>
    <row r="202" spans="1:3" ht="18.75" hidden="1">
      <c r="A202" s="1507" t="s">
        <v>66</v>
      </c>
      <c r="B202" s="1508"/>
      <c r="C202" s="993" t="s">
        <v>818</v>
      </c>
    </row>
    <row r="203" spans="1:3" ht="15.75" hidden="1">
      <c r="A203" s="1501" t="s">
        <v>6</v>
      </c>
      <c r="B203" s="1502"/>
      <c r="C203" s="992">
        <v>1</v>
      </c>
    </row>
    <row r="204" spans="1:3" ht="24.75" customHeight="1" hidden="1">
      <c r="A204" s="990" t="s">
        <v>51</v>
      </c>
      <c r="B204" s="989" t="s">
        <v>817</v>
      </c>
      <c r="C204" s="988">
        <f>SUM(C205:C210)</f>
        <v>0</v>
      </c>
    </row>
    <row r="205" spans="1:3" ht="24.75" customHeight="1" hidden="1">
      <c r="A205" s="4" t="s">
        <v>53</v>
      </c>
      <c r="B205" s="833" t="s">
        <v>148</v>
      </c>
      <c r="C205" s="987"/>
    </row>
    <row r="206" spans="1:3" ht="24.75" customHeight="1" hidden="1">
      <c r="A206" s="4" t="s">
        <v>54</v>
      </c>
      <c r="B206" s="833" t="s">
        <v>149</v>
      </c>
      <c r="C206" s="987"/>
    </row>
    <row r="207" spans="1:3" ht="24.75" customHeight="1" hidden="1">
      <c r="A207" s="4" t="s">
        <v>137</v>
      </c>
      <c r="B207" s="833" t="s">
        <v>150</v>
      </c>
      <c r="C207" s="987"/>
    </row>
    <row r="208" spans="1:3" ht="24.75" customHeight="1" hidden="1">
      <c r="A208" s="4" t="s">
        <v>139</v>
      </c>
      <c r="B208" s="833" t="s">
        <v>151</v>
      </c>
      <c r="C208" s="987"/>
    </row>
    <row r="209" spans="1:3" ht="24.75" customHeight="1" hidden="1">
      <c r="A209" s="4" t="s">
        <v>141</v>
      </c>
      <c r="B209" s="833" t="s">
        <v>152</v>
      </c>
      <c r="C209" s="987"/>
    </row>
    <row r="210" spans="1:3" ht="24.75" customHeight="1" hidden="1">
      <c r="A210" s="4" t="s">
        <v>143</v>
      </c>
      <c r="B210" s="833" t="s">
        <v>153</v>
      </c>
      <c r="C210" s="987"/>
    </row>
    <row r="211" spans="1:3" ht="24.75" customHeight="1" hidden="1">
      <c r="A211" s="990" t="s">
        <v>52</v>
      </c>
      <c r="B211" s="989" t="s">
        <v>816</v>
      </c>
      <c r="C211" s="988">
        <f>SUM(C212:C213)</f>
        <v>0</v>
      </c>
    </row>
    <row r="212" spans="1:3" ht="24.75" customHeight="1" hidden="1">
      <c r="A212" s="4" t="s">
        <v>55</v>
      </c>
      <c r="B212" s="833" t="s">
        <v>154</v>
      </c>
      <c r="C212" s="987"/>
    </row>
    <row r="213" spans="1:3" ht="24.75" customHeight="1" hidden="1">
      <c r="A213" s="4" t="s">
        <v>56</v>
      </c>
      <c r="B213" s="833" t="s">
        <v>155</v>
      </c>
      <c r="C213" s="987"/>
    </row>
    <row r="214" spans="1:3" ht="24.75" customHeight="1" hidden="1">
      <c r="A214" s="990" t="s">
        <v>57</v>
      </c>
      <c r="B214" s="989" t="s">
        <v>146</v>
      </c>
      <c r="C214" s="988">
        <f>SUM(C215:C217)</f>
        <v>0</v>
      </c>
    </row>
    <row r="215" spans="1:3" ht="24.75" customHeight="1" hidden="1">
      <c r="A215" s="4" t="s">
        <v>156</v>
      </c>
      <c r="B215" s="991" t="s">
        <v>157</v>
      </c>
      <c r="C215" s="987"/>
    </row>
    <row r="216" spans="1:3" ht="24.75" customHeight="1" hidden="1">
      <c r="A216" s="4" t="s">
        <v>158</v>
      </c>
      <c r="B216" s="833" t="s">
        <v>159</v>
      </c>
      <c r="C216" s="987"/>
    </row>
    <row r="217" spans="1:3" ht="24.75" customHeight="1" hidden="1">
      <c r="A217" s="4" t="s">
        <v>160</v>
      </c>
      <c r="B217" s="833" t="s">
        <v>161</v>
      </c>
      <c r="C217" s="987"/>
    </row>
    <row r="218" spans="1:3" ht="24.75" customHeight="1" hidden="1">
      <c r="A218" s="990" t="s">
        <v>69</v>
      </c>
      <c r="B218" s="989" t="s">
        <v>815</v>
      </c>
      <c r="C218" s="988">
        <f>SUM(C219:C224)</f>
        <v>0</v>
      </c>
    </row>
    <row r="219" spans="1:3" ht="24.75" customHeight="1" hidden="1">
      <c r="A219" s="4" t="s">
        <v>162</v>
      </c>
      <c r="B219" s="833" t="s">
        <v>163</v>
      </c>
      <c r="C219" s="987"/>
    </row>
    <row r="220" spans="1:3" ht="24.75" customHeight="1" hidden="1">
      <c r="A220" s="4" t="s">
        <v>164</v>
      </c>
      <c r="B220" s="833" t="s">
        <v>165</v>
      </c>
      <c r="C220" s="987"/>
    </row>
    <row r="221" spans="1:3" ht="24.75" customHeight="1" hidden="1">
      <c r="A221" s="4" t="s">
        <v>166</v>
      </c>
      <c r="B221" s="833" t="s">
        <v>167</v>
      </c>
      <c r="C221" s="987"/>
    </row>
    <row r="222" spans="1:3" ht="24.75" customHeight="1" hidden="1">
      <c r="A222" s="4" t="s">
        <v>168</v>
      </c>
      <c r="B222" s="833" t="s">
        <v>151</v>
      </c>
      <c r="C222" s="987"/>
    </row>
    <row r="223" spans="1:3" ht="24.75" customHeight="1" hidden="1">
      <c r="A223" s="4" t="s">
        <v>169</v>
      </c>
      <c r="B223" s="833" t="s">
        <v>152</v>
      </c>
      <c r="C223" s="987"/>
    </row>
    <row r="224" spans="1:3" ht="24.75" customHeight="1" hidden="1">
      <c r="A224" s="4" t="s">
        <v>170</v>
      </c>
      <c r="B224" s="833" t="s">
        <v>171</v>
      </c>
      <c r="C224" s="987"/>
    </row>
    <row r="225" spans="1:3" ht="24.75" customHeight="1" hidden="1">
      <c r="A225" s="990" t="s">
        <v>70</v>
      </c>
      <c r="B225" s="989" t="s">
        <v>814</v>
      </c>
      <c r="C225" s="988">
        <f>SUM(C226:C228)</f>
        <v>7</v>
      </c>
    </row>
    <row r="226" spans="1:3" ht="24.75" customHeight="1" hidden="1">
      <c r="A226" s="4" t="s">
        <v>172</v>
      </c>
      <c r="B226" s="833" t="s">
        <v>163</v>
      </c>
      <c r="C226" s="987">
        <v>7</v>
      </c>
    </row>
    <row r="227" spans="1:3" ht="24.75" customHeight="1" hidden="1">
      <c r="A227" s="4" t="s">
        <v>173</v>
      </c>
      <c r="B227" s="833" t="s">
        <v>165</v>
      </c>
      <c r="C227" s="987">
        <v>0</v>
      </c>
    </row>
    <row r="228" spans="1:3" ht="24.75" customHeight="1" hidden="1">
      <c r="A228" s="4" t="s">
        <v>174</v>
      </c>
      <c r="B228" s="833" t="s">
        <v>175</v>
      </c>
      <c r="C228" s="987">
        <v>0</v>
      </c>
    </row>
    <row r="229" ht="15.75" hidden="1"/>
    <row r="230" ht="15.75" hidden="1"/>
    <row r="231" ht="15.75" hidden="1"/>
    <row r="232" ht="15.75" hidden="1"/>
    <row r="233" ht="15.75" hidden="1"/>
    <row r="234" ht="15.75" hidden="1"/>
    <row r="235" ht="15.75" hidden="1"/>
    <row r="236" ht="15.75" customHeight="1" hidden="1"/>
    <row r="237" ht="15.75" hidden="1"/>
    <row r="238" ht="15.75" hidden="1"/>
    <row r="239" spans="1:3" ht="16.5" customHeight="1" hidden="1">
      <c r="A239" s="1509" t="s">
        <v>176</v>
      </c>
      <c r="B239" s="1510"/>
      <c r="C239" s="1510"/>
    </row>
    <row r="240" spans="1:3" ht="18.75" hidden="1">
      <c r="A240" s="1507" t="s">
        <v>66</v>
      </c>
      <c r="B240" s="1508"/>
      <c r="C240" s="993" t="s">
        <v>818</v>
      </c>
    </row>
    <row r="241" spans="1:3" ht="15.75" hidden="1">
      <c r="A241" s="1501" t="s">
        <v>6</v>
      </c>
      <c r="B241" s="1502"/>
      <c r="C241" s="992">
        <v>1</v>
      </c>
    </row>
    <row r="242" spans="1:3" ht="24.75" customHeight="1" hidden="1">
      <c r="A242" s="990" t="s">
        <v>51</v>
      </c>
      <c r="B242" s="989" t="s">
        <v>817</v>
      </c>
      <c r="C242" s="988">
        <f>SUM(C243:C248)</f>
        <v>0</v>
      </c>
    </row>
    <row r="243" spans="1:3" ht="24.75" customHeight="1" hidden="1">
      <c r="A243" s="4" t="s">
        <v>53</v>
      </c>
      <c r="B243" s="833" t="s">
        <v>148</v>
      </c>
      <c r="C243" s="987"/>
    </row>
    <row r="244" spans="1:3" ht="24.75" customHeight="1" hidden="1">
      <c r="A244" s="4" t="s">
        <v>54</v>
      </c>
      <c r="B244" s="833" t="s">
        <v>149</v>
      </c>
      <c r="C244" s="987"/>
    </row>
    <row r="245" spans="1:3" ht="24.75" customHeight="1" hidden="1">
      <c r="A245" s="4" t="s">
        <v>137</v>
      </c>
      <c r="B245" s="833" t="s">
        <v>150</v>
      </c>
      <c r="C245" s="987"/>
    </row>
    <row r="246" spans="1:3" ht="24.75" customHeight="1" hidden="1">
      <c r="A246" s="4" t="s">
        <v>139</v>
      </c>
      <c r="B246" s="833" t="s">
        <v>151</v>
      </c>
      <c r="C246" s="987"/>
    </row>
    <row r="247" spans="1:3" ht="24.75" customHeight="1" hidden="1">
      <c r="A247" s="4" t="s">
        <v>141</v>
      </c>
      <c r="B247" s="833" t="s">
        <v>152</v>
      </c>
      <c r="C247" s="987"/>
    </row>
    <row r="248" spans="1:3" ht="24.75" customHeight="1" hidden="1">
      <c r="A248" s="4" t="s">
        <v>143</v>
      </c>
      <c r="B248" s="833" t="s">
        <v>153</v>
      </c>
      <c r="C248" s="987"/>
    </row>
    <row r="249" spans="1:3" ht="24.75" customHeight="1" hidden="1">
      <c r="A249" s="990" t="s">
        <v>52</v>
      </c>
      <c r="B249" s="989" t="s">
        <v>816</v>
      </c>
      <c r="C249" s="988">
        <f>SUM(C250:C251)</f>
        <v>0</v>
      </c>
    </row>
    <row r="250" spans="1:3" ht="24.75" customHeight="1" hidden="1">
      <c r="A250" s="4" t="s">
        <v>55</v>
      </c>
      <c r="B250" s="833" t="s">
        <v>154</v>
      </c>
      <c r="C250" s="987"/>
    </row>
    <row r="251" spans="1:3" ht="24.75" customHeight="1" hidden="1">
      <c r="A251" s="4" t="s">
        <v>56</v>
      </c>
      <c r="B251" s="833" t="s">
        <v>155</v>
      </c>
      <c r="C251" s="987"/>
    </row>
    <row r="252" spans="1:3" ht="24.75" customHeight="1" hidden="1">
      <c r="A252" s="990" t="s">
        <v>57</v>
      </c>
      <c r="B252" s="989" t="s">
        <v>146</v>
      </c>
      <c r="C252" s="988">
        <f>SUM(C253:C255)</f>
        <v>0</v>
      </c>
    </row>
    <row r="253" spans="1:3" ht="24.75" customHeight="1" hidden="1">
      <c r="A253" s="4" t="s">
        <v>156</v>
      </c>
      <c r="B253" s="991" t="s">
        <v>157</v>
      </c>
      <c r="C253" s="987"/>
    </row>
    <row r="254" spans="1:3" ht="24.75" customHeight="1" hidden="1">
      <c r="A254" s="4" t="s">
        <v>158</v>
      </c>
      <c r="B254" s="833" t="s">
        <v>159</v>
      </c>
      <c r="C254" s="987"/>
    </row>
    <row r="255" spans="1:3" ht="24.75" customHeight="1" hidden="1">
      <c r="A255" s="4" t="s">
        <v>160</v>
      </c>
      <c r="B255" s="833" t="s">
        <v>161</v>
      </c>
      <c r="C255" s="987"/>
    </row>
    <row r="256" spans="1:3" ht="24.75" customHeight="1" hidden="1">
      <c r="A256" s="990" t="s">
        <v>69</v>
      </c>
      <c r="B256" s="989" t="s">
        <v>815</v>
      </c>
      <c r="C256" s="988">
        <f>SUM(C257:C262)</f>
        <v>0</v>
      </c>
    </row>
    <row r="257" spans="1:3" ht="24.75" customHeight="1" hidden="1">
      <c r="A257" s="4" t="s">
        <v>162</v>
      </c>
      <c r="B257" s="833" t="s">
        <v>163</v>
      </c>
      <c r="C257" s="987"/>
    </row>
    <row r="258" spans="1:3" ht="24.75" customHeight="1" hidden="1">
      <c r="A258" s="4" t="s">
        <v>164</v>
      </c>
      <c r="B258" s="833" t="s">
        <v>165</v>
      </c>
      <c r="C258" s="987"/>
    </row>
    <row r="259" spans="1:3" ht="24.75" customHeight="1" hidden="1">
      <c r="A259" s="4" t="s">
        <v>166</v>
      </c>
      <c r="B259" s="833" t="s">
        <v>167</v>
      </c>
      <c r="C259" s="987"/>
    </row>
    <row r="260" spans="1:3" ht="24.75" customHeight="1" hidden="1">
      <c r="A260" s="4" t="s">
        <v>168</v>
      </c>
      <c r="B260" s="833" t="s">
        <v>151</v>
      </c>
      <c r="C260" s="987"/>
    </row>
    <row r="261" spans="1:3" ht="24.75" customHeight="1" hidden="1">
      <c r="A261" s="4" t="s">
        <v>169</v>
      </c>
      <c r="B261" s="833" t="s">
        <v>152</v>
      </c>
      <c r="C261" s="987"/>
    </row>
    <row r="262" spans="1:3" ht="24.75" customHeight="1" hidden="1">
      <c r="A262" s="4" t="s">
        <v>170</v>
      </c>
      <c r="B262" s="833" t="s">
        <v>171</v>
      </c>
      <c r="C262" s="987"/>
    </row>
    <row r="263" spans="1:3" ht="24.75" customHeight="1" hidden="1">
      <c r="A263" s="990" t="s">
        <v>70</v>
      </c>
      <c r="B263" s="989" t="s">
        <v>814</v>
      </c>
      <c r="C263" s="988">
        <f>SUM(C264:C266)</f>
        <v>45</v>
      </c>
    </row>
    <row r="264" spans="1:3" ht="24.75" customHeight="1" hidden="1">
      <c r="A264" s="4" t="s">
        <v>172</v>
      </c>
      <c r="B264" s="833" t="s">
        <v>163</v>
      </c>
      <c r="C264" s="987">
        <v>45</v>
      </c>
    </row>
    <row r="265" spans="1:3" ht="24.75" customHeight="1" hidden="1">
      <c r="A265" s="4" t="s">
        <v>173</v>
      </c>
      <c r="B265" s="833" t="s">
        <v>165</v>
      </c>
      <c r="C265" s="987">
        <v>0</v>
      </c>
    </row>
    <row r="266" spans="1:3" ht="24.75" customHeight="1" hidden="1">
      <c r="A266" s="4" t="s">
        <v>174</v>
      </c>
      <c r="B266" s="833" t="s">
        <v>175</v>
      </c>
      <c r="C266" s="987">
        <v>0</v>
      </c>
    </row>
    <row r="267" ht="15.75" hidden="1"/>
    <row r="268" ht="15.75" hidden="1"/>
    <row r="269" ht="15.75" hidden="1"/>
    <row r="270" ht="15.75" hidden="1"/>
    <row r="271" ht="15.75" hidden="1"/>
    <row r="272" ht="15.75" hidden="1"/>
    <row r="273" ht="15.75" hidden="1"/>
    <row r="274" ht="15.75" hidden="1"/>
    <row r="275" ht="15.75" hidden="1"/>
    <row r="276" ht="15.75" customHeight="1" hidden="1"/>
    <row r="277" ht="15.75" hidden="1"/>
    <row r="278" ht="15.75" hidden="1"/>
    <row r="279" spans="1:3" ht="16.5" customHeight="1" hidden="1">
      <c r="A279" s="1509" t="s">
        <v>176</v>
      </c>
      <c r="B279" s="1510"/>
      <c r="C279" s="1510"/>
    </row>
    <row r="280" spans="1:3" ht="18.75" hidden="1">
      <c r="A280" s="1507" t="s">
        <v>66</v>
      </c>
      <c r="B280" s="1508"/>
      <c r="C280" s="993" t="s">
        <v>818</v>
      </c>
    </row>
    <row r="281" spans="1:3" ht="15.75" hidden="1">
      <c r="A281" s="1501" t="s">
        <v>6</v>
      </c>
      <c r="B281" s="1502"/>
      <c r="C281" s="992">
        <v>1</v>
      </c>
    </row>
    <row r="282" spans="1:3" ht="24.75" customHeight="1" hidden="1">
      <c r="A282" s="990" t="s">
        <v>51</v>
      </c>
      <c r="B282" s="989" t="s">
        <v>817</v>
      </c>
      <c r="C282" s="988">
        <f>SUM(C283:C288)</f>
        <v>0</v>
      </c>
    </row>
    <row r="283" spans="1:3" ht="24.75" customHeight="1" hidden="1">
      <c r="A283" s="4" t="s">
        <v>53</v>
      </c>
      <c r="B283" s="833" t="s">
        <v>148</v>
      </c>
      <c r="C283" s="987"/>
    </row>
    <row r="284" spans="1:3" ht="24.75" customHeight="1" hidden="1">
      <c r="A284" s="4" t="s">
        <v>54</v>
      </c>
      <c r="B284" s="833" t="s">
        <v>149</v>
      </c>
      <c r="C284" s="987"/>
    </row>
    <row r="285" spans="1:3" ht="24.75" customHeight="1" hidden="1">
      <c r="A285" s="4" t="s">
        <v>137</v>
      </c>
      <c r="B285" s="833" t="s">
        <v>150</v>
      </c>
      <c r="C285" s="987"/>
    </row>
    <row r="286" spans="1:3" ht="24.75" customHeight="1" hidden="1">
      <c r="A286" s="4" t="s">
        <v>139</v>
      </c>
      <c r="B286" s="833" t="s">
        <v>151</v>
      </c>
      <c r="C286" s="987"/>
    </row>
    <row r="287" spans="1:3" ht="24.75" customHeight="1" hidden="1">
      <c r="A287" s="4" t="s">
        <v>141</v>
      </c>
      <c r="B287" s="833" t="s">
        <v>152</v>
      </c>
      <c r="C287" s="987"/>
    </row>
    <row r="288" spans="1:3" ht="24.75" customHeight="1" hidden="1">
      <c r="A288" s="4" t="s">
        <v>143</v>
      </c>
      <c r="B288" s="833" t="s">
        <v>153</v>
      </c>
      <c r="C288" s="987"/>
    </row>
    <row r="289" spans="1:3" ht="24.75" customHeight="1" hidden="1">
      <c r="A289" s="990" t="s">
        <v>52</v>
      </c>
      <c r="B289" s="989" t="s">
        <v>816</v>
      </c>
      <c r="C289" s="988">
        <f>SUM(C290:C291)</f>
        <v>0</v>
      </c>
    </row>
    <row r="290" spans="1:3" ht="24.75" customHeight="1" hidden="1">
      <c r="A290" s="4" t="s">
        <v>55</v>
      </c>
      <c r="B290" s="833" t="s">
        <v>154</v>
      </c>
      <c r="C290" s="987"/>
    </row>
    <row r="291" spans="1:3" ht="24.75" customHeight="1" hidden="1">
      <c r="A291" s="4" t="s">
        <v>56</v>
      </c>
      <c r="B291" s="833" t="s">
        <v>155</v>
      </c>
      <c r="C291" s="987"/>
    </row>
    <row r="292" spans="1:3" ht="24.75" customHeight="1" hidden="1">
      <c r="A292" s="990" t="s">
        <v>57</v>
      </c>
      <c r="B292" s="989" t="s">
        <v>146</v>
      </c>
      <c r="C292" s="988">
        <f>SUM(C293:C295)</f>
        <v>0</v>
      </c>
    </row>
    <row r="293" spans="1:3" ht="24.75" customHeight="1" hidden="1">
      <c r="A293" s="4" t="s">
        <v>156</v>
      </c>
      <c r="B293" s="991" t="s">
        <v>157</v>
      </c>
      <c r="C293" s="987"/>
    </row>
    <row r="294" spans="1:3" ht="24.75" customHeight="1" hidden="1">
      <c r="A294" s="4" t="s">
        <v>158</v>
      </c>
      <c r="B294" s="833" t="s">
        <v>159</v>
      </c>
      <c r="C294" s="987"/>
    </row>
    <row r="295" spans="1:3" ht="24.75" customHeight="1" hidden="1">
      <c r="A295" s="4" t="s">
        <v>160</v>
      </c>
      <c r="B295" s="833" t="s">
        <v>161</v>
      </c>
      <c r="C295" s="987"/>
    </row>
    <row r="296" spans="1:3" ht="24.75" customHeight="1" hidden="1">
      <c r="A296" s="990" t="s">
        <v>69</v>
      </c>
      <c r="B296" s="989" t="s">
        <v>815</v>
      </c>
      <c r="C296" s="988">
        <f>SUM(C297:C302)</f>
        <v>0</v>
      </c>
    </row>
    <row r="297" spans="1:3" ht="24.75" customHeight="1" hidden="1">
      <c r="A297" s="4" t="s">
        <v>162</v>
      </c>
      <c r="B297" s="833" t="s">
        <v>163</v>
      </c>
      <c r="C297" s="987"/>
    </row>
    <row r="298" spans="1:3" ht="24.75" customHeight="1" hidden="1">
      <c r="A298" s="4" t="s">
        <v>164</v>
      </c>
      <c r="B298" s="833" t="s">
        <v>165</v>
      </c>
      <c r="C298" s="987"/>
    </row>
    <row r="299" spans="1:3" ht="24.75" customHeight="1" hidden="1">
      <c r="A299" s="4" t="s">
        <v>166</v>
      </c>
      <c r="B299" s="833" t="s">
        <v>167</v>
      </c>
      <c r="C299" s="987"/>
    </row>
    <row r="300" spans="1:3" ht="24.75" customHeight="1" hidden="1">
      <c r="A300" s="4" t="s">
        <v>168</v>
      </c>
      <c r="B300" s="833" t="s">
        <v>151</v>
      </c>
      <c r="C300" s="987"/>
    </row>
    <row r="301" spans="1:3" ht="24.75" customHeight="1" hidden="1">
      <c r="A301" s="4" t="s">
        <v>169</v>
      </c>
      <c r="B301" s="833" t="s">
        <v>152</v>
      </c>
      <c r="C301" s="987"/>
    </row>
    <row r="302" spans="1:3" ht="24.75" customHeight="1" hidden="1">
      <c r="A302" s="4" t="s">
        <v>170</v>
      </c>
      <c r="B302" s="833" t="s">
        <v>171</v>
      </c>
      <c r="C302" s="987"/>
    </row>
    <row r="303" spans="1:3" ht="24.75" customHeight="1" hidden="1">
      <c r="A303" s="990" t="s">
        <v>70</v>
      </c>
      <c r="B303" s="989" t="s">
        <v>814</v>
      </c>
      <c r="C303" s="988">
        <f>SUM(C304:C306)</f>
        <v>11</v>
      </c>
    </row>
    <row r="304" spans="1:3" ht="24.75" customHeight="1" hidden="1">
      <c r="A304" s="4" t="s">
        <v>172</v>
      </c>
      <c r="B304" s="833" t="s">
        <v>163</v>
      </c>
      <c r="C304" s="987">
        <v>9</v>
      </c>
    </row>
    <row r="305" spans="1:3" ht="24.75" customHeight="1" hidden="1">
      <c r="A305" s="4" t="s">
        <v>173</v>
      </c>
      <c r="B305" s="833" t="s">
        <v>165</v>
      </c>
      <c r="C305" s="987">
        <v>0</v>
      </c>
    </row>
    <row r="306" spans="1:3" ht="24.75" customHeight="1" hidden="1">
      <c r="A306" s="4" t="s">
        <v>174</v>
      </c>
      <c r="B306" s="833" t="s">
        <v>175</v>
      </c>
      <c r="C306" s="987">
        <v>2</v>
      </c>
    </row>
    <row r="307" ht="15.75" hidden="1"/>
    <row r="308" ht="15.75" hidden="1"/>
    <row r="309" ht="15.75" hidden="1"/>
    <row r="310" ht="15.75" hidden="1"/>
    <row r="311" ht="15.75" hidden="1"/>
    <row r="312" ht="15.75" hidden="1"/>
    <row r="313" ht="15.75" hidden="1"/>
    <row r="314" ht="15.75" customHeight="1" hidden="1"/>
    <row r="315" ht="15.75" hidden="1"/>
    <row r="316" ht="15.75" hidden="1"/>
    <row r="317" spans="1:3" ht="16.5" customHeight="1" hidden="1">
      <c r="A317" s="1509" t="s">
        <v>176</v>
      </c>
      <c r="B317" s="1510"/>
      <c r="C317" s="1510"/>
    </row>
    <row r="318" spans="1:3" ht="18.75" hidden="1">
      <c r="A318" s="1507" t="s">
        <v>66</v>
      </c>
      <c r="B318" s="1508"/>
      <c r="C318" s="993" t="s">
        <v>818</v>
      </c>
    </row>
    <row r="319" spans="1:3" ht="15.75" hidden="1">
      <c r="A319" s="1501" t="s">
        <v>6</v>
      </c>
      <c r="B319" s="1502"/>
      <c r="C319" s="992">
        <v>1</v>
      </c>
    </row>
    <row r="320" spans="1:3" ht="24.75" customHeight="1" hidden="1">
      <c r="A320" s="990" t="s">
        <v>51</v>
      </c>
      <c r="B320" s="989" t="s">
        <v>817</v>
      </c>
      <c r="C320" s="988">
        <f>SUM(C321:C326)</f>
        <v>0</v>
      </c>
    </row>
    <row r="321" spans="1:3" ht="24.75" customHeight="1" hidden="1">
      <c r="A321" s="4" t="s">
        <v>53</v>
      </c>
      <c r="B321" s="833" t="s">
        <v>148</v>
      </c>
      <c r="C321" s="987"/>
    </row>
    <row r="322" spans="1:3" ht="24.75" customHeight="1" hidden="1">
      <c r="A322" s="4" t="s">
        <v>54</v>
      </c>
      <c r="B322" s="833" t="s">
        <v>149</v>
      </c>
      <c r="C322" s="987"/>
    </row>
    <row r="323" spans="1:3" ht="24.75" customHeight="1" hidden="1">
      <c r="A323" s="4" t="s">
        <v>137</v>
      </c>
      <c r="B323" s="833" t="s">
        <v>150</v>
      </c>
      <c r="C323" s="987"/>
    </row>
    <row r="324" spans="1:3" ht="24.75" customHeight="1" hidden="1">
      <c r="A324" s="4" t="s">
        <v>139</v>
      </c>
      <c r="B324" s="833" t="s">
        <v>151</v>
      </c>
      <c r="C324" s="987"/>
    </row>
    <row r="325" spans="1:3" ht="24.75" customHeight="1" hidden="1">
      <c r="A325" s="4" t="s">
        <v>141</v>
      </c>
      <c r="B325" s="833" t="s">
        <v>152</v>
      </c>
      <c r="C325" s="987"/>
    </row>
    <row r="326" spans="1:3" ht="24.75" customHeight="1" hidden="1">
      <c r="A326" s="4" t="s">
        <v>143</v>
      </c>
      <c r="B326" s="833" t="s">
        <v>153</v>
      </c>
      <c r="C326" s="987"/>
    </row>
    <row r="327" spans="1:3" ht="24.75" customHeight="1" hidden="1">
      <c r="A327" s="990" t="s">
        <v>52</v>
      </c>
      <c r="B327" s="989" t="s">
        <v>816</v>
      </c>
      <c r="C327" s="988">
        <f>SUM(C328:C329)</f>
        <v>0</v>
      </c>
    </row>
    <row r="328" spans="1:3" ht="24.75" customHeight="1" hidden="1">
      <c r="A328" s="4" t="s">
        <v>55</v>
      </c>
      <c r="B328" s="833" t="s">
        <v>154</v>
      </c>
      <c r="C328" s="987"/>
    </row>
    <row r="329" spans="1:3" ht="24.75" customHeight="1" hidden="1">
      <c r="A329" s="4" t="s">
        <v>56</v>
      </c>
      <c r="B329" s="833" t="s">
        <v>155</v>
      </c>
      <c r="C329" s="987"/>
    </row>
    <row r="330" spans="1:3" ht="24.75" customHeight="1" hidden="1">
      <c r="A330" s="990" t="s">
        <v>57</v>
      </c>
      <c r="B330" s="989" t="s">
        <v>146</v>
      </c>
      <c r="C330" s="988">
        <f>SUM(C331:C333)</f>
        <v>0</v>
      </c>
    </row>
    <row r="331" spans="1:3" ht="24.75" customHeight="1" hidden="1">
      <c r="A331" s="4" t="s">
        <v>156</v>
      </c>
      <c r="B331" s="991" t="s">
        <v>157</v>
      </c>
      <c r="C331" s="987"/>
    </row>
    <row r="332" spans="1:3" ht="24.75" customHeight="1" hidden="1">
      <c r="A332" s="4" t="s">
        <v>158</v>
      </c>
      <c r="B332" s="833" t="s">
        <v>159</v>
      </c>
      <c r="C332" s="987"/>
    </row>
    <row r="333" spans="1:3" ht="24.75" customHeight="1" hidden="1">
      <c r="A333" s="4" t="s">
        <v>160</v>
      </c>
      <c r="B333" s="833" t="s">
        <v>161</v>
      </c>
      <c r="C333" s="987"/>
    </row>
    <row r="334" spans="1:3" ht="24.75" customHeight="1" hidden="1">
      <c r="A334" s="990" t="s">
        <v>69</v>
      </c>
      <c r="B334" s="989" t="s">
        <v>815</v>
      </c>
      <c r="C334" s="988">
        <f>SUM(C335:C340)</f>
        <v>0</v>
      </c>
    </row>
    <row r="335" spans="1:3" ht="24.75" customHeight="1" hidden="1">
      <c r="A335" s="4" t="s">
        <v>162</v>
      </c>
      <c r="B335" s="833" t="s">
        <v>163</v>
      </c>
      <c r="C335" s="987"/>
    </row>
    <row r="336" spans="1:3" ht="24.75" customHeight="1" hidden="1">
      <c r="A336" s="4" t="s">
        <v>164</v>
      </c>
      <c r="B336" s="833" t="s">
        <v>165</v>
      </c>
      <c r="C336" s="987"/>
    </row>
    <row r="337" spans="1:3" ht="24.75" customHeight="1" hidden="1">
      <c r="A337" s="4" t="s">
        <v>166</v>
      </c>
      <c r="B337" s="833" t="s">
        <v>167</v>
      </c>
      <c r="C337" s="987"/>
    </row>
    <row r="338" spans="1:3" ht="24.75" customHeight="1" hidden="1">
      <c r="A338" s="4" t="s">
        <v>168</v>
      </c>
      <c r="B338" s="833" t="s">
        <v>151</v>
      </c>
      <c r="C338" s="987"/>
    </row>
    <row r="339" spans="1:3" ht="24.75" customHeight="1" hidden="1">
      <c r="A339" s="4" t="s">
        <v>169</v>
      </c>
      <c r="B339" s="833" t="s">
        <v>152</v>
      </c>
      <c r="C339" s="987"/>
    </row>
    <row r="340" spans="1:3" ht="24.75" customHeight="1" hidden="1">
      <c r="A340" s="4" t="s">
        <v>170</v>
      </c>
      <c r="B340" s="833" t="s">
        <v>171</v>
      </c>
      <c r="C340" s="987"/>
    </row>
    <row r="341" spans="1:3" ht="24.75" customHeight="1" hidden="1">
      <c r="A341" s="990" t="s">
        <v>70</v>
      </c>
      <c r="B341" s="989" t="s">
        <v>814</v>
      </c>
      <c r="C341" s="988">
        <f>SUM(C342:C344)</f>
        <v>16</v>
      </c>
    </row>
    <row r="342" spans="1:3" ht="24.75" customHeight="1" hidden="1">
      <c r="A342" s="4" t="s">
        <v>172</v>
      </c>
      <c r="B342" s="833" t="s">
        <v>163</v>
      </c>
      <c r="C342" s="987">
        <v>16</v>
      </c>
    </row>
    <row r="343" spans="1:3" ht="24.75" customHeight="1" hidden="1">
      <c r="A343" s="4" t="s">
        <v>173</v>
      </c>
      <c r="B343" s="833" t="s">
        <v>165</v>
      </c>
      <c r="C343" s="987"/>
    </row>
    <row r="344" spans="1:3" ht="24.75" customHeight="1" hidden="1">
      <c r="A344" s="4" t="s">
        <v>174</v>
      </c>
      <c r="B344" s="833" t="s">
        <v>175</v>
      </c>
      <c r="C344" s="987"/>
    </row>
    <row r="345" ht="15.75" hidden="1"/>
    <row r="346" ht="15.75" hidden="1"/>
    <row r="347" ht="15.75" hidden="1"/>
    <row r="348" ht="15.75" hidden="1"/>
    <row r="349" ht="15.75" hidden="1"/>
    <row r="350" ht="15.75" hidden="1"/>
    <row r="351" ht="15.75" customHeight="1" hidden="1"/>
    <row r="352" ht="15.75" hidden="1"/>
    <row r="353" ht="15.75" hidden="1"/>
    <row r="354" spans="1:3" ht="16.5" customHeight="1" hidden="1">
      <c r="A354" s="1509" t="s">
        <v>176</v>
      </c>
      <c r="B354" s="1510"/>
      <c r="C354" s="1510"/>
    </row>
    <row r="355" spans="1:3" ht="18.75" hidden="1">
      <c r="A355" s="1507" t="s">
        <v>66</v>
      </c>
      <c r="B355" s="1508"/>
      <c r="C355" s="993" t="s">
        <v>818</v>
      </c>
    </row>
    <row r="356" spans="1:3" ht="15.75" hidden="1">
      <c r="A356" s="1501" t="s">
        <v>6</v>
      </c>
      <c r="B356" s="1502"/>
      <c r="C356" s="992">
        <v>1</v>
      </c>
    </row>
    <row r="357" spans="1:3" ht="24.75" customHeight="1" hidden="1">
      <c r="A357" s="990" t="s">
        <v>51</v>
      </c>
      <c r="B357" s="989" t="s">
        <v>817</v>
      </c>
      <c r="C357" s="988">
        <f>SUM(C358:C363)</f>
        <v>2</v>
      </c>
    </row>
    <row r="358" spans="1:3" ht="24.75" customHeight="1" hidden="1">
      <c r="A358" s="4" t="s">
        <v>53</v>
      </c>
      <c r="B358" s="833" t="s">
        <v>148</v>
      </c>
      <c r="C358" s="987">
        <v>2</v>
      </c>
    </row>
    <row r="359" spans="1:3" ht="24.75" customHeight="1" hidden="1">
      <c r="A359" s="4" t="s">
        <v>54</v>
      </c>
      <c r="B359" s="833" t="s">
        <v>149</v>
      </c>
      <c r="C359" s="987">
        <v>0</v>
      </c>
    </row>
    <row r="360" spans="1:3" ht="24.75" customHeight="1" hidden="1">
      <c r="A360" s="4" t="s">
        <v>137</v>
      </c>
      <c r="B360" s="833" t="s">
        <v>150</v>
      </c>
      <c r="C360" s="987">
        <v>0</v>
      </c>
    </row>
    <row r="361" spans="1:3" ht="24.75" customHeight="1" hidden="1">
      <c r="A361" s="4" t="s">
        <v>139</v>
      </c>
      <c r="B361" s="833" t="s">
        <v>151</v>
      </c>
      <c r="C361" s="987">
        <v>0</v>
      </c>
    </row>
    <row r="362" spans="1:3" ht="24.75" customHeight="1" hidden="1">
      <c r="A362" s="4" t="s">
        <v>141</v>
      </c>
      <c r="B362" s="833" t="s">
        <v>152</v>
      </c>
      <c r="C362" s="987">
        <v>0</v>
      </c>
    </row>
    <row r="363" spans="1:3" ht="24.75" customHeight="1" hidden="1">
      <c r="A363" s="4" t="s">
        <v>143</v>
      </c>
      <c r="B363" s="833" t="s">
        <v>153</v>
      </c>
      <c r="C363" s="987">
        <v>0</v>
      </c>
    </row>
    <row r="364" spans="1:3" ht="24.75" customHeight="1" hidden="1">
      <c r="A364" s="990" t="s">
        <v>52</v>
      </c>
      <c r="B364" s="989" t="s">
        <v>816</v>
      </c>
      <c r="C364" s="988">
        <f>SUM(C365:C366)</f>
        <v>0</v>
      </c>
    </row>
    <row r="365" spans="1:3" ht="24.75" customHeight="1" hidden="1">
      <c r="A365" s="4" t="s">
        <v>55</v>
      </c>
      <c r="B365" s="833" t="s">
        <v>154</v>
      </c>
      <c r="C365" s="987"/>
    </row>
    <row r="366" spans="1:3" ht="24.75" customHeight="1" hidden="1">
      <c r="A366" s="4" t="s">
        <v>56</v>
      </c>
      <c r="B366" s="833" t="s">
        <v>155</v>
      </c>
      <c r="C366" s="987"/>
    </row>
    <row r="367" spans="1:3" ht="24.75" customHeight="1" hidden="1">
      <c r="A367" s="990" t="s">
        <v>57</v>
      </c>
      <c r="B367" s="989" t="s">
        <v>146</v>
      </c>
      <c r="C367" s="988">
        <f>SUM(C368:C370)</f>
        <v>10</v>
      </c>
    </row>
    <row r="368" spans="1:3" ht="24.75" customHeight="1" hidden="1">
      <c r="A368" s="4" t="s">
        <v>156</v>
      </c>
      <c r="B368" s="991" t="s">
        <v>157</v>
      </c>
      <c r="C368" s="987">
        <v>0</v>
      </c>
    </row>
    <row r="369" spans="1:3" ht="24.75" customHeight="1" hidden="1">
      <c r="A369" s="4" t="s">
        <v>158</v>
      </c>
      <c r="B369" s="833" t="s">
        <v>159</v>
      </c>
      <c r="C369" s="987">
        <v>10</v>
      </c>
    </row>
    <row r="370" spans="1:3" ht="24.75" customHeight="1" hidden="1">
      <c r="A370" s="4" t="s">
        <v>160</v>
      </c>
      <c r="B370" s="833" t="s">
        <v>161</v>
      </c>
      <c r="C370" s="987">
        <v>0</v>
      </c>
    </row>
    <row r="371" spans="1:3" ht="24.75" customHeight="1" hidden="1">
      <c r="A371" s="990" t="s">
        <v>69</v>
      </c>
      <c r="B371" s="989" t="s">
        <v>815</v>
      </c>
      <c r="C371" s="988">
        <f>SUM(C372:C377)</f>
        <v>0</v>
      </c>
    </row>
    <row r="372" spans="1:3" ht="24.75" customHeight="1" hidden="1">
      <c r="A372" s="4" t="s">
        <v>162</v>
      </c>
      <c r="B372" s="833" t="s">
        <v>163</v>
      </c>
      <c r="C372" s="987"/>
    </row>
    <row r="373" spans="1:3" ht="24.75" customHeight="1" hidden="1">
      <c r="A373" s="4" t="s">
        <v>164</v>
      </c>
      <c r="B373" s="833" t="s">
        <v>165</v>
      </c>
      <c r="C373" s="987"/>
    </row>
    <row r="374" spans="1:3" ht="24.75" customHeight="1" hidden="1">
      <c r="A374" s="4" t="s">
        <v>166</v>
      </c>
      <c r="B374" s="833" t="s">
        <v>167</v>
      </c>
      <c r="C374" s="987"/>
    </row>
    <row r="375" spans="1:3" ht="24.75" customHeight="1" hidden="1">
      <c r="A375" s="4" t="s">
        <v>168</v>
      </c>
      <c r="B375" s="833" t="s">
        <v>151</v>
      </c>
      <c r="C375" s="987"/>
    </row>
    <row r="376" spans="1:3" ht="24.75" customHeight="1" hidden="1">
      <c r="A376" s="4" t="s">
        <v>169</v>
      </c>
      <c r="B376" s="833" t="s">
        <v>152</v>
      </c>
      <c r="C376" s="987"/>
    </row>
    <row r="377" spans="1:3" ht="24.75" customHeight="1" hidden="1">
      <c r="A377" s="4" t="s">
        <v>170</v>
      </c>
      <c r="B377" s="833" t="s">
        <v>171</v>
      </c>
      <c r="C377" s="987"/>
    </row>
    <row r="378" spans="1:3" ht="24.75" customHeight="1" hidden="1">
      <c r="A378" s="990" t="s">
        <v>70</v>
      </c>
      <c r="B378" s="989" t="s">
        <v>814</v>
      </c>
      <c r="C378" s="988">
        <f>SUM(C379:C381)</f>
        <v>30</v>
      </c>
    </row>
    <row r="379" spans="1:3" ht="24.75" customHeight="1" hidden="1">
      <c r="A379" s="4" t="s">
        <v>172</v>
      </c>
      <c r="B379" s="833" t="s">
        <v>163</v>
      </c>
      <c r="C379" s="987">
        <v>30</v>
      </c>
    </row>
    <row r="380" spans="1:3" ht="24.75" customHeight="1" hidden="1">
      <c r="A380" s="4" t="s">
        <v>173</v>
      </c>
      <c r="B380" s="833" t="s">
        <v>165</v>
      </c>
      <c r="C380" s="987">
        <v>0</v>
      </c>
    </row>
    <row r="381" spans="1:3" ht="24.75" customHeight="1" hidden="1">
      <c r="A381" s="4" t="s">
        <v>174</v>
      </c>
      <c r="B381" s="833" t="s">
        <v>175</v>
      </c>
      <c r="C381" s="987">
        <v>0</v>
      </c>
    </row>
    <row r="382" ht="15.75" hidden="1"/>
    <row r="383" ht="15.75" hidden="1"/>
    <row r="384" ht="15.75" hidden="1"/>
    <row r="385" ht="15.75" hidden="1"/>
    <row r="386" ht="15.75" hidden="1"/>
    <row r="387" ht="15.75" hidden="1"/>
    <row r="388" ht="15.75" hidden="1"/>
    <row r="389" ht="15.75" hidden="1"/>
    <row r="390" ht="15.75" hidden="1"/>
    <row r="391" ht="15.75" hidden="1"/>
    <row r="392" ht="15.75" hidden="1"/>
    <row r="393" ht="15.75" customHeight="1" hidden="1"/>
    <row r="394" ht="15.75" hidden="1"/>
    <row r="395" ht="15.75" hidden="1"/>
    <row r="396" spans="1:3" ht="16.5" customHeight="1" hidden="1">
      <c r="A396" s="1509" t="s">
        <v>176</v>
      </c>
      <c r="B396" s="1510"/>
      <c r="C396" s="1510"/>
    </row>
    <row r="397" spans="1:3" ht="18.75" hidden="1">
      <c r="A397" s="1507" t="s">
        <v>66</v>
      </c>
      <c r="B397" s="1508"/>
      <c r="C397" s="993" t="s">
        <v>818</v>
      </c>
    </row>
    <row r="398" spans="1:3" ht="15.75" hidden="1">
      <c r="A398" s="1501" t="s">
        <v>6</v>
      </c>
      <c r="B398" s="1502"/>
      <c r="C398" s="992">
        <v>1</v>
      </c>
    </row>
    <row r="399" spans="1:3" ht="24.75" customHeight="1" hidden="1">
      <c r="A399" s="990" t="s">
        <v>51</v>
      </c>
      <c r="B399" s="989" t="s">
        <v>817</v>
      </c>
      <c r="C399" s="988">
        <f>SUM(C400:C405)</f>
        <v>0</v>
      </c>
    </row>
    <row r="400" spans="1:3" ht="24.75" customHeight="1" hidden="1">
      <c r="A400" s="4" t="s">
        <v>53</v>
      </c>
      <c r="B400" s="833" t="s">
        <v>148</v>
      </c>
      <c r="C400" s="987"/>
    </row>
    <row r="401" spans="1:3" ht="24.75" customHeight="1" hidden="1">
      <c r="A401" s="4" t="s">
        <v>54</v>
      </c>
      <c r="B401" s="833" t="s">
        <v>149</v>
      </c>
      <c r="C401" s="987"/>
    </row>
    <row r="402" spans="1:3" ht="24.75" customHeight="1" hidden="1">
      <c r="A402" s="4" t="s">
        <v>137</v>
      </c>
      <c r="B402" s="833" t="s">
        <v>150</v>
      </c>
      <c r="C402" s="987"/>
    </row>
    <row r="403" spans="1:3" ht="24.75" customHeight="1" hidden="1">
      <c r="A403" s="4" t="s">
        <v>139</v>
      </c>
      <c r="B403" s="833" t="s">
        <v>151</v>
      </c>
      <c r="C403" s="987"/>
    </row>
    <row r="404" spans="1:3" ht="24.75" customHeight="1" hidden="1">
      <c r="A404" s="4" t="s">
        <v>141</v>
      </c>
      <c r="B404" s="833" t="s">
        <v>152</v>
      </c>
      <c r="C404" s="987"/>
    </row>
    <row r="405" spans="1:3" ht="24.75" customHeight="1" hidden="1">
      <c r="A405" s="4" t="s">
        <v>143</v>
      </c>
      <c r="B405" s="833" t="s">
        <v>153</v>
      </c>
      <c r="C405" s="987"/>
    </row>
    <row r="406" spans="1:3" ht="24.75" customHeight="1" hidden="1">
      <c r="A406" s="990" t="s">
        <v>52</v>
      </c>
      <c r="B406" s="989" t="s">
        <v>816</v>
      </c>
      <c r="C406" s="988">
        <f>SUM(C407:C408)</f>
        <v>0</v>
      </c>
    </row>
    <row r="407" spans="1:3" ht="24.75" customHeight="1" hidden="1">
      <c r="A407" s="4" t="s">
        <v>55</v>
      </c>
      <c r="B407" s="833" t="s">
        <v>154</v>
      </c>
      <c r="C407" s="987"/>
    </row>
    <row r="408" spans="1:3" ht="24.75" customHeight="1" hidden="1">
      <c r="A408" s="4" t="s">
        <v>56</v>
      </c>
      <c r="B408" s="833" t="s">
        <v>155</v>
      </c>
      <c r="C408" s="987"/>
    </row>
    <row r="409" spans="1:3" ht="24.75" customHeight="1" hidden="1">
      <c r="A409" s="990" t="s">
        <v>57</v>
      </c>
      <c r="B409" s="989" t="s">
        <v>146</v>
      </c>
      <c r="C409" s="988">
        <f>SUM(C410:C412)</f>
        <v>0</v>
      </c>
    </row>
    <row r="410" spans="1:3" ht="24.75" customHeight="1" hidden="1">
      <c r="A410" s="4" t="s">
        <v>156</v>
      </c>
      <c r="B410" s="991" t="s">
        <v>157</v>
      </c>
      <c r="C410" s="987"/>
    </row>
    <row r="411" spans="1:3" ht="24.75" customHeight="1" hidden="1">
      <c r="A411" s="4" t="s">
        <v>158</v>
      </c>
      <c r="B411" s="833" t="s">
        <v>159</v>
      </c>
      <c r="C411" s="987"/>
    </row>
    <row r="412" spans="1:3" ht="24.75" customHeight="1" hidden="1">
      <c r="A412" s="4" t="s">
        <v>160</v>
      </c>
      <c r="B412" s="833" t="s">
        <v>161</v>
      </c>
      <c r="C412" s="987"/>
    </row>
    <row r="413" spans="1:3" ht="24.75" customHeight="1" hidden="1">
      <c r="A413" s="990" t="s">
        <v>69</v>
      </c>
      <c r="B413" s="989" t="s">
        <v>815</v>
      </c>
      <c r="C413" s="988">
        <f>SUM(C414:C419)</f>
        <v>0</v>
      </c>
    </row>
    <row r="414" spans="1:3" ht="24.75" customHeight="1" hidden="1">
      <c r="A414" s="4" t="s">
        <v>162</v>
      </c>
      <c r="B414" s="833" t="s">
        <v>163</v>
      </c>
      <c r="C414" s="987"/>
    </row>
    <row r="415" spans="1:3" ht="24.75" customHeight="1" hidden="1">
      <c r="A415" s="4" t="s">
        <v>164</v>
      </c>
      <c r="B415" s="833" t="s">
        <v>165</v>
      </c>
      <c r="C415" s="987"/>
    </row>
    <row r="416" spans="1:3" ht="24.75" customHeight="1" hidden="1">
      <c r="A416" s="4" t="s">
        <v>166</v>
      </c>
      <c r="B416" s="833" t="s">
        <v>167</v>
      </c>
      <c r="C416" s="987"/>
    </row>
    <row r="417" spans="1:3" ht="24.75" customHeight="1" hidden="1">
      <c r="A417" s="4" t="s">
        <v>168</v>
      </c>
      <c r="B417" s="833" t="s">
        <v>151</v>
      </c>
      <c r="C417" s="987"/>
    </row>
    <row r="418" spans="1:3" ht="24.75" customHeight="1" hidden="1">
      <c r="A418" s="4" t="s">
        <v>169</v>
      </c>
      <c r="B418" s="833" t="s">
        <v>152</v>
      </c>
      <c r="C418" s="987"/>
    </row>
    <row r="419" spans="1:3" ht="24.75" customHeight="1" hidden="1">
      <c r="A419" s="4" t="s">
        <v>170</v>
      </c>
      <c r="B419" s="833" t="s">
        <v>171</v>
      </c>
      <c r="C419" s="987"/>
    </row>
    <row r="420" spans="1:3" ht="24.75" customHeight="1" hidden="1">
      <c r="A420" s="990" t="s">
        <v>70</v>
      </c>
      <c r="B420" s="989" t="s">
        <v>814</v>
      </c>
      <c r="C420" s="988">
        <f>SUM(C421:C423)</f>
        <v>31</v>
      </c>
    </row>
    <row r="421" spans="1:3" ht="24.75" customHeight="1" hidden="1">
      <c r="A421" s="4" t="s">
        <v>172</v>
      </c>
      <c r="B421" s="833" t="s">
        <v>163</v>
      </c>
      <c r="C421" s="987">
        <v>31</v>
      </c>
    </row>
    <row r="422" spans="1:3" ht="24.75" customHeight="1" hidden="1">
      <c r="A422" s="4" t="s">
        <v>173</v>
      </c>
      <c r="B422" s="833" t="s">
        <v>165</v>
      </c>
      <c r="C422" s="987">
        <v>0</v>
      </c>
    </row>
    <row r="423" spans="1:3" ht="24.75" customHeight="1" hidden="1">
      <c r="A423" s="4" t="s">
        <v>174</v>
      </c>
      <c r="B423" s="833" t="s">
        <v>175</v>
      </c>
      <c r="C423" s="987">
        <v>0</v>
      </c>
    </row>
    <row r="424" ht="15.75" hidden="1"/>
    <row r="425" ht="15.75" hidden="1"/>
    <row r="426" ht="15.75" hidden="1"/>
    <row r="427" ht="15.75" hidden="1"/>
    <row r="428" ht="15.75" hidden="1"/>
    <row r="429" ht="15.75" customHeight="1" hidden="1"/>
    <row r="430" ht="15.75" hidden="1"/>
    <row r="431" ht="15.75" hidden="1"/>
    <row r="432" spans="1:3" ht="16.5" customHeight="1" hidden="1">
      <c r="A432" s="1509" t="s">
        <v>176</v>
      </c>
      <c r="B432" s="1510"/>
      <c r="C432" s="1510"/>
    </row>
    <row r="433" spans="1:3" ht="18.75" hidden="1">
      <c r="A433" s="1507" t="s">
        <v>66</v>
      </c>
      <c r="B433" s="1508"/>
      <c r="C433" s="993" t="s">
        <v>818</v>
      </c>
    </row>
    <row r="434" spans="1:3" ht="15.75" hidden="1">
      <c r="A434" s="1501" t="s">
        <v>6</v>
      </c>
      <c r="B434" s="1502"/>
      <c r="C434" s="992">
        <v>1</v>
      </c>
    </row>
    <row r="435" spans="1:3" ht="24.75" customHeight="1" hidden="1">
      <c r="A435" s="990" t="s">
        <v>51</v>
      </c>
      <c r="B435" s="989" t="s">
        <v>817</v>
      </c>
      <c r="C435" s="988">
        <f>SUM(C436:C441)</f>
        <v>0</v>
      </c>
    </row>
    <row r="436" spans="1:3" ht="24.75" customHeight="1" hidden="1">
      <c r="A436" s="4" t="s">
        <v>53</v>
      </c>
      <c r="B436" s="833" t="s">
        <v>148</v>
      </c>
      <c r="C436" s="987"/>
    </row>
    <row r="437" spans="1:3" ht="24.75" customHeight="1" hidden="1">
      <c r="A437" s="4" t="s">
        <v>54</v>
      </c>
      <c r="B437" s="833" t="s">
        <v>149</v>
      </c>
      <c r="C437" s="987"/>
    </row>
    <row r="438" spans="1:3" ht="24.75" customHeight="1" hidden="1">
      <c r="A438" s="4" t="s">
        <v>137</v>
      </c>
      <c r="B438" s="833" t="s">
        <v>150</v>
      </c>
      <c r="C438" s="987"/>
    </row>
    <row r="439" spans="1:3" ht="24.75" customHeight="1" hidden="1">
      <c r="A439" s="4" t="s">
        <v>139</v>
      </c>
      <c r="B439" s="833" t="s">
        <v>151</v>
      </c>
      <c r="C439" s="987"/>
    </row>
    <row r="440" spans="1:3" ht="24.75" customHeight="1" hidden="1">
      <c r="A440" s="4" t="s">
        <v>141</v>
      </c>
      <c r="B440" s="833" t="s">
        <v>152</v>
      </c>
      <c r="C440" s="987"/>
    </row>
    <row r="441" spans="1:3" ht="24.75" customHeight="1" hidden="1">
      <c r="A441" s="4" t="s">
        <v>143</v>
      </c>
      <c r="B441" s="833" t="s">
        <v>153</v>
      </c>
      <c r="C441" s="987"/>
    </row>
    <row r="442" spans="1:3" ht="24.75" customHeight="1" hidden="1">
      <c r="A442" s="990" t="s">
        <v>52</v>
      </c>
      <c r="B442" s="989" t="s">
        <v>816</v>
      </c>
      <c r="C442" s="988">
        <f>SUM(C443:C444)</f>
        <v>0</v>
      </c>
    </row>
    <row r="443" spans="1:3" ht="24.75" customHeight="1" hidden="1">
      <c r="A443" s="4" t="s">
        <v>55</v>
      </c>
      <c r="B443" s="833" t="s">
        <v>154</v>
      </c>
      <c r="C443" s="987"/>
    </row>
    <row r="444" spans="1:3" ht="24.75" customHeight="1" hidden="1">
      <c r="A444" s="4" t="s">
        <v>56</v>
      </c>
      <c r="B444" s="833" t="s">
        <v>155</v>
      </c>
      <c r="C444" s="987"/>
    </row>
    <row r="445" spans="1:3" ht="24.75" customHeight="1" hidden="1">
      <c r="A445" s="990" t="s">
        <v>57</v>
      </c>
      <c r="B445" s="989" t="s">
        <v>146</v>
      </c>
      <c r="C445" s="988">
        <f>SUM(C446:C448)</f>
        <v>0</v>
      </c>
    </row>
    <row r="446" spans="1:3" ht="24.75" customHeight="1" hidden="1">
      <c r="A446" s="4" t="s">
        <v>156</v>
      </c>
      <c r="B446" s="991" t="s">
        <v>157</v>
      </c>
      <c r="C446" s="987"/>
    </row>
    <row r="447" spans="1:3" ht="24.75" customHeight="1" hidden="1">
      <c r="A447" s="4" t="s">
        <v>158</v>
      </c>
      <c r="B447" s="833" t="s">
        <v>159</v>
      </c>
      <c r="C447" s="987"/>
    </row>
    <row r="448" spans="1:3" ht="24.75" customHeight="1" hidden="1">
      <c r="A448" s="4" t="s">
        <v>160</v>
      </c>
      <c r="B448" s="833" t="s">
        <v>161</v>
      </c>
      <c r="C448" s="987"/>
    </row>
    <row r="449" spans="1:3" ht="24.75" customHeight="1" hidden="1">
      <c r="A449" s="990" t="s">
        <v>69</v>
      </c>
      <c r="B449" s="989" t="s">
        <v>815</v>
      </c>
      <c r="C449" s="988">
        <f>SUM(C450:C455)</f>
        <v>0</v>
      </c>
    </row>
    <row r="450" spans="1:3" ht="24.75" customHeight="1" hidden="1">
      <c r="A450" s="4" t="s">
        <v>162</v>
      </c>
      <c r="B450" s="833" t="s">
        <v>163</v>
      </c>
      <c r="C450" s="987"/>
    </row>
    <row r="451" spans="1:3" ht="24.75" customHeight="1" hidden="1">
      <c r="A451" s="4" t="s">
        <v>164</v>
      </c>
      <c r="B451" s="833" t="s">
        <v>165</v>
      </c>
      <c r="C451" s="987"/>
    </row>
    <row r="452" spans="1:3" ht="24.75" customHeight="1" hidden="1">
      <c r="A452" s="4" t="s">
        <v>166</v>
      </c>
      <c r="B452" s="833" t="s">
        <v>167</v>
      </c>
      <c r="C452" s="987"/>
    </row>
    <row r="453" spans="1:3" ht="24.75" customHeight="1" hidden="1">
      <c r="A453" s="4" t="s">
        <v>168</v>
      </c>
      <c r="B453" s="833" t="s">
        <v>151</v>
      </c>
      <c r="C453" s="987"/>
    </row>
    <row r="454" spans="1:3" ht="24.75" customHeight="1" hidden="1">
      <c r="A454" s="4" t="s">
        <v>169</v>
      </c>
      <c r="B454" s="833" t="s">
        <v>152</v>
      </c>
      <c r="C454" s="987"/>
    </row>
    <row r="455" spans="1:3" ht="24.75" customHeight="1" hidden="1">
      <c r="A455" s="4" t="s">
        <v>170</v>
      </c>
      <c r="B455" s="833" t="s">
        <v>171</v>
      </c>
      <c r="C455" s="987"/>
    </row>
    <row r="456" spans="1:3" ht="24.75" customHeight="1" hidden="1">
      <c r="A456" s="990" t="s">
        <v>70</v>
      </c>
      <c r="B456" s="989" t="s">
        <v>814</v>
      </c>
      <c r="C456" s="988">
        <f>SUM(C457:C459)</f>
        <v>13</v>
      </c>
    </row>
    <row r="457" spans="1:3" ht="24.75" customHeight="1" hidden="1">
      <c r="A457" s="4" t="s">
        <v>172</v>
      </c>
      <c r="B457" s="833" t="s">
        <v>163</v>
      </c>
      <c r="C457" s="987">
        <v>13</v>
      </c>
    </row>
    <row r="458" spans="1:3" ht="24.75" customHeight="1" hidden="1">
      <c r="A458" s="4" t="s">
        <v>173</v>
      </c>
      <c r="B458" s="833" t="s">
        <v>165</v>
      </c>
      <c r="C458" s="987"/>
    </row>
    <row r="459" spans="1:3" ht="15.75" hidden="1">
      <c r="A459" s="4" t="s">
        <v>174</v>
      </c>
      <c r="B459" s="833" t="s">
        <v>175</v>
      </c>
      <c r="C459" s="987"/>
    </row>
    <row r="460" ht="15.75" hidden="1"/>
    <row r="461" ht="15.75" hidden="1"/>
    <row r="462" ht="15.75" hidden="1"/>
    <row r="463" ht="15.75" hidden="1"/>
    <row r="464" ht="15.75" hidden="1"/>
    <row r="465" ht="15.75" hidden="1"/>
    <row r="466" ht="15.75" hidden="1"/>
    <row r="467" ht="15.75" hidden="1"/>
    <row r="468" ht="15.75" hidden="1"/>
    <row r="469" ht="15.75" customHeight="1" hidden="1"/>
    <row r="470" ht="15.75" hidden="1"/>
    <row r="471" ht="15.75" hidden="1"/>
    <row r="472" spans="1:3" ht="16.5" customHeight="1" hidden="1">
      <c r="A472" s="1509" t="s">
        <v>176</v>
      </c>
      <c r="B472" s="1510"/>
      <c r="C472" s="1510"/>
    </row>
    <row r="473" spans="1:3" ht="18.75" hidden="1">
      <c r="A473" s="1507" t="s">
        <v>66</v>
      </c>
      <c r="B473" s="1508"/>
      <c r="C473" s="993" t="s">
        <v>818</v>
      </c>
    </row>
    <row r="474" spans="1:3" ht="15.75" hidden="1">
      <c r="A474" s="1501" t="s">
        <v>6</v>
      </c>
      <c r="B474" s="1502"/>
      <c r="C474" s="992">
        <v>1</v>
      </c>
    </row>
    <row r="475" spans="1:3" ht="24.75" customHeight="1" hidden="1">
      <c r="A475" s="990" t="s">
        <v>51</v>
      </c>
      <c r="B475" s="989" t="s">
        <v>817</v>
      </c>
      <c r="C475" s="988">
        <f>SUM(C476:C481)</f>
        <v>0</v>
      </c>
    </row>
    <row r="476" spans="1:3" ht="24.75" customHeight="1" hidden="1">
      <c r="A476" s="4" t="s">
        <v>53</v>
      </c>
      <c r="B476" s="833" t="s">
        <v>148</v>
      </c>
      <c r="C476" s="987"/>
    </row>
    <row r="477" spans="1:3" ht="24.75" customHeight="1" hidden="1">
      <c r="A477" s="4" t="s">
        <v>54</v>
      </c>
      <c r="B477" s="833" t="s">
        <v>149</v>
      </c>
      <c r="C477" s="987"/>
    </row>
    <row r="478" spans="1:3" ht="24.75" customHeight="1" hidden="1">
      <c r="A478" s="4" t="s">
        <v>137</v>
      </c>
      <c r="B478" s="833" t="s">
        <v>150</v>
      </c>
      <c r="C478" s="987"/>
    </row>
    <row r="479" spans="1:3" ht="24.75" customHeight="1" hidden="1">
      <c r="A479" s="4" t="s">
        <v>139</v>
      </c>
      <c r="B479" s="833" t="s">
        <v>151</v>
      </c>
      <c r="C479" s="987"/>
    </row>
    <row r="480" spans="1:3" ht="24.75" customHeight="1" hidden="1">
      <c r="A480" s="4" t="s">
        <v>141</v>
      </c>
      <c r="B480" s="833" t="s">
        <v>152</v>
      </c>
      <c r="C480" s="987"/>
    </row>
    <row r="481" spans="1:3" ht="24.75" customHeight="1" hidden="1">
      <c r="A481" s="4" t="s">
        <v>143</v>
      </c>
      <c r="B481" s="833" t="s">
        <v>153</v>
      </c>
      <c r="C481" s="987"/>
    </row>
    <row r="482" spans="1:3" ht="24.75" customHeight="1" hidden="1">
      <c r="A482" s="990" t="s">
        <v>52</v>
      </c>
      <c r="B482" s="989" t="s">
        <v>816</v>
      </c>
      <c r="C482" s="988">
        <f>SUM(C483:C484)</f>
        <v>1</v>
      </c>
    </row>
    <row r="483" spans="1:3" ht="24.75" customHeight="1" hidden="1">
      <c r="A483" s="4" t="s">
        <v>55</v>
      </c>
      <c r="B483" s="833" t="s">
        <v>154</v>
      </c>
      <c r="C483" s="987">
        <v>1</v>
      </c>
    </row>
    <row r="484" spans="1:3" ht="24.75" customHeight="1" hidden="1">
      <c r="A484" s="4" t="s">
        <v>56</v>
      </c>
      <c r="B484" s="833" t="s">
        <v>155</v>
      </c>
      <c r="C484" s="987">
        <v>0</v>
      </c>
    </row>
    <row r="485" spans="1:3" ht="24.75" customHeight="1" hidden="1">
      <c r="A485" s="990" t="s">
        <v>57</v>
      </c>
      <c r="B485" s="989" t="s">
        <v>146</v>
      </c>
      <c r="C485" s="988">
        <f>SUM(C486:C488)</f>
        <v>0</v>
      </c>
    </row>
    <row r="486" spans="1:3" ht="24.75" customHeight="1" hidden="1">
      <c r="A486" s="4" t="s">
        <v>156</v>
      </c>
      <c r="B486" s="991" t="s">
        <v>157</v>
      </c>
      <c r="C486" s="987"/>
    </row>
    <row r="487" spans="1:3" ht="24.75" customHeight="1" hidden="1">
      <c r="A487" s="4" t="s">
        <v>158</v>
      </c>
      <c r="B487" s="833" t="s">
        <v>159</v>
      </c>
      <c r="C487" s="987"/>
    </row>
    <row r="488" spans="1:3" ht="24.75" customHeight="1" hidden="1">
      <c r="A488" s="4" t="s">
        <v>160</v>
      </c>
      <c r="B488" s="833" t="s">
        <v>161</v>
      </c>
      <c r="C488" s="987"/>
    </row>
    <row r="489" spans="1:3" ht="24.75" customHeight="1" hidden="1">
      <c r="A489" s="990" t="s">
        <v>69</v>
      </c>
      <c r="B489" s="989" t="s">
        <v>815</v>
      </c>
      <c r="C489" s="988">
        <f>SUM(C490:C495)</f>
        <v>0</v>
      </c>
    </row>
    <row r="490" spans="1:3" ht="24.75" customHeight="1" hidden="1">
      <c r="A490" s="4" t="s">
        <v>162</v>
      </c>
      <c r="B490" s="833" t="s">
        <v>163</v>
      </c>
      <c r="C490" s="987"/>
    </row>
    <row r="491" spans="1:3" ht="24.75" customHeight="1" hidden="1">
      <c r="A491" s="4" t="s">
        <v>164</v>
      </c>
      <c r="B491" s="833" t="s">
        <v>165</v>
      </c>
      <c r="C491" s="987"/>
    </row>
    <row r="492" spans="1:3" ht="24.75" customHeight="1" hidden="1">
      <c r="A492" s="4" t="s">
        <v>166</v>
      </c>
      <c r="B492" s="833" t="s">
        <v>167</v>
      </c>
      <c r="C492" s="987"/>
    </row>
    <row r="493" spans="1:3" ht="24.75" customHeight="1" hidden="1">
      <c r="A493" s="4" t="s">
        <v>168</v>
      </c>
      <c r="B493" s="833" t="s">
        <v>151</v>
      </c>
      <c r="C493" s="987"/>
    </row>
    <row r="494" spans="1:3" ht="24.75" customHeight="1" hidden="1">
      <c r="A494" s="4" t="s">
        <v>169</v>
      </c>
      <c r="B494" s="833" t="s">
        <v>152</v>
      </c>
      <c r="C494" s="987"/>
    </row>
    <row r="495" spans="1:3" ht="24.75" customHeight="1" hidden="1">
      <c r="A495" s="4" t="s">
        <v>170</v>
      </c>
      <c r="B495" s="833" t="s">
        <v>171</v>
      </c>
      <c r="C495" s="987"/>
    </row>
    <row r="496" spans="1:3" ht="24.75" customHeight="1" hidden="1">
      <c r="A496" s="990" t="s">
        <v>70</v>
      </c>
      <c r="B496" s="989" t="s">
        <v>814</v>
      </c>
      <c r="C496" s="988">
        <f>SUM(C497:C499)</f>
        <v>11</v>
      </c>
    </row>
    <row r="497" spans="1:3" ht="24.75" customHeight="1" hidden="1">
      <c r="A497" s="4" t="s">
        <v>172</v>
      </c>
      <c r="B497" s="833" t="s">
        <v>163</v>
      </c>
      <c r="C497" s="987">
        <v>11</v>
      </c>
    </row>
    <row r="498" spans="1:3" ht="24.75" customHeight="1" hidden="1">
      <c r="A498" s="4" t="s">
        <v>173</v>
      </c>
      <c r="B498" s="833" t="s">
        <v>165</v>
      </c>
      <c r="C498" s="987">
        <v>0</v>
      </c>
    </row>
    <row r="499" spans="1:3" ht="24.75" customHeight="1" hidden="1">
      <c r="A499" s="4" t="s">
        <v>174</v>
      </c>
      <c r="B499" s="833" t="s">
        <v>175</v>
      </c>
      <c r="C499" s="987">
        <v>0</v>
      </c>
    </row>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sheetData>
  <sheetProtection/>
  <mergeCells count="39">
    <mergeCell ref="A279:C279"/>
    <mergeCell ref="A319:B319"/>
    <mergeCell ref="A396:C396"/>
    <mergeCell ref="A473:B473"/>
    <mergeCell ref="A474:B474"/>
    <mergeCell ref="A433:B433"/>
    <mergeCell ref="A434:B434"/>
    <mergeCell ref="A472:C472"/>
    <mergeCell ref="A354:C354"/>
    <mergeCell ref="A163:B163"/>
    <mergeCell ref="A318:B318"/>
    <mergeCell ref="A240:B240"/>
    <mergeCell ref="A241:B241"/>
    <mergeCell ref="A281:B281"/>
    <mergeCell ref="A432:C432"/>
    <mergeCell ref="A355:B355"/>
    <mergeCell ref="A356:B356"/>
    <mergeCell ref="A397:B397"/>
    <mergeCell ref="A398:B398"/>
    <mergeCell ref="A85:B85"/>
    <mergeCell ref="A280:B280"/>
    <mergeCell ref="A239:C239"/>
    <mergeCell ref="A201:C201"/>
    <mergeCell ref="A202:B202"/>
    <mergeCell ref="A317:C317"/>
    <mergeCell ref="A122:C122"/>
    <mergeCell ref="A203:B203"/>
    <mergeCell ref="A124:B124"/>
    <mergeCell ref="A162:C162"/>
    <mergeCell ref="A86:B86"/>
    <mergeCell ref="A164:B164"/>
    <mergeCell ref="A3:B3"/>
    <mergeCell ref="A1:C1"/>
    <mergeCell ref="A2:B2"/>
    <mergeCell ref="A123:B123"/>
    <mergeCell ref="A84:C84"/>
    <mergeCell ref="A46:C46"/>
    <mergeCell ref="A47:B47"/>
    <mergeCell ref="A48:B48"/>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1">
      <selection activeCell="D4" sqref="D4"/>
    </sheetView>
  </sheetViews>
  <sheetFormatPr defaultColWidth="9.00390625" defaultRowHeight="15.75"/>
  <cols>
    <col min="1" max="1" width="4.875" style="401" customWidth="1"/>
    <col min="2" max="2" width="22.625" style="379" customWidth="1"/>
    <col min="3" max="3" width="11.00390625" style="379" customWidth="1"/>
    <col min="4" max="4" width="9.125" style="379" customWidth="1"/>
    <col min="5" max="5" width="8.375" style="379" customWidth="1"/>
    <col min="6" max="14" width="7.375" style="379" customWidth="1"/>
    <col min="15" max="15" width="8.125" style="379" customWidth="1"/>
    <col min="16" max="16384" width="9.00390625" style="379" customWidth="1"/>
  </cols>
  <sheetData>
    <row r="1" spans="1:15" ht="21" customHeight="1">
      <c r="A1" s="1473" t="s">
        <v>30</v>
      </c>
      <c r="B1" s="1473"/>
      <c r="C1"/>
      <c r="D1" s="1474" t="s">
        <v>78</v>
      </c>
      <c r="E1" s="1474"/>
      <c r="F1" s="1474"/>
      <c r="G1" s="1474"/>
      <c r="H1" s="1474"/>
      <c r="I1" s="1474"/>
      <c r="J1" s="1474"/>
      <c r="K1" s="1474"/>
      <c r="L1" s="1475" t="s">
        <v>537</v>
      </c>
      <c r="M1" s="1475"/>
      <c r="N1" s="1475"/>
      <c r="O1" s="1475"/>
    </row>
    <row r="2" spans="1:15" ht="16.5" customHeight="1">
      <c r="A2" t="s">
        <v>333</v>
      </c>
      <c r="B2"/>
      <c r="C2"/>
      <c r="D2" s="1474" t="s">
        <v>177</v>
      </c>
      <c r="E2" s="1474"/>
      <c r="F2" s="1474"/>
      <c r="G2" s="1474"/>
      <c r="H2" s="1474"/>
      <c r="I2" s="1474"/>
      <c r="J2" s="1474"/>
      <c r="K2" s="1474"/>
      <c r="L2" s="1475" t="str">
        <f>'[11]Thong tin'!B4</f>
        <v>CTHADS TRÀ VINH</v>
      </c>
      <c r="M2" s="1475"/>
      <c r="N2" s="1475"/>
      <c r="O2" s="1475"/>
    </row>
    <row r="3" spans="1:15" ht="16.5" customHeight="1">
      <c r="A3" t="s">
        <v>334</v>
      </c>
      <c r="B3"/>
      <c r="C3"/>
      <c r="D3" s="1476" t="str">
        <f>+'Thong tin'!B3</f>
        <v>12 tháng / năm 2019</v>
      </c>
      <c r="E3" s="1476"/>
      <c r="F3" s="1476"/>
      <c r="G3" s="1476"/>
      <c r="H3" s="1476"/>
      <c r="I3" s="1476"/>
      <c r="J3" s="1476"/>
      <c r="K3" s="1476"/>
      <c r="L3" s="1475" t="s">
        <v>748</v>
      </c>
      <c r="M3" s="1475"/>
      <c r="N3" s="1475"/>
      <c r="O3" s="1475"/>
    </row>
    <row r="4" spans="1:15" ht="16.5" customHeight="1">
      <c r="A4" t="s">
        <v>115</v>
      </c>
      <c r="B4"/>
      <c r="C4"/>
      <c r="D4"/>
      <c r="E4"/>
      <c r="F4"/>
      <c r="G4"/>
      <c r="H4"/>
      <c r="I4"/>
      <c r="J4"/>
      <c r="K4"/>
      <c r="L4" s="1475" t="s">
        <v>394</v>
      </c>
      <c r="M4" s="1475"/>
      <c r="N4" s="1475"/>
      <c r="O4" s="1475"/>
    </row>
    <row r="5" spans="1:15" ht="16.5" customHeight="1">
      <c r="A5" s="683"/>
      <c r="B5"/>
      <c r="C5"/>
      <c r="D5"/>
      <c r="E5"/>
      <c r="F5" s="725"/>
      <c r="G5" s="726"/>
      <c r="H5" s="726"/>
      <c r="I5" s="726"/>
      <c r="J5" s="725"/>
      <c r="K5" s="712"/>
      <c r="L5" s="722"/>
      <c r="M5" s="722" t="s">
        <v>8</v>
      </c>
      <c r="N5" s="968"/>
      <c r="O5" s="968"/>
    </row>
    <row r="6" spans="1:15" ht="18.75" customHeight="1">
      <c r="A6" s="1490" t="s">
        <v>65</v>
      </c>
      <c r="B6" s="1490"/>
      <c r="C6" s="1490" t="s">
        <v>38</v>
      </c>
      <c r="D6" s="1490" t="s">
        <v>330</v>
      </c>
      <c r="E6" s="1490"/>
      <c r="F6" s="1490"/>
      <c r="G6" s="1490"/>
      <c r="H6" s="1490"/>
      <c r="I6" s="1490"/>
      <c r="J6" s="1490"/>
      <c r="K6" s="1490"/>
      <c r="L6" s="1490"/>
      <c r="M6" s="1490"/>
      <c r="N6" s="1490"/>
      <c r="O6" s="1490"/>
    </row>
    <row r="7" spans="1:15" ht="20.25" customHeight="1">
      <c r="A7" s="1490"/>
      <c r="B7" s="1490"/>
      <c r="C7" s="1490"/>
      <c r="D7" s="1513" t="s">
        <v>116</v>
      </c>
      <c r="E7" s="1511" t="s">
        <v>117</v>
      </c>
      <c r="F7" s="1511"/>
      <c r="G7" s="1511"/>
      <c r="H7" s="1511" t="s">
        <v>118</v>
      </c>
      <c r="I7" s="1511" t="s">
        <v>119</v>
      </c>
      <c r="J7" s="1511" t="s">
        <v>120</v>
      </c>
      <c r="K7" s="1511" t="s">
        <v>121</v>
      </c>
      <c r="L7" s="1511" t="s">
        <v>122</v>
      </c>
      <c r="M7" s="1511" t="s">
        <v>123</v>
      </c>
      <c r="N7" s="1511" t="s">
        <v>178</v>
      </c>
      <c r="O7" s="1511" t="s">
        <v>124</v>
      </c>
    </row>
    <row r="8" spans="1:15" ht="19.5" customHeight="1">
      <c r="A8" s="1490"/>
      <c r="B8" s="1490"/>
      <c r="C8" s="1490"/>
      <c r="D8" s="1513"/>
      <c r="E8" s="1511" t="s">
        <v>37</v>
      </c>
      <c r="F8" s="1511" t="s">
        <v>7</v>
      </c>
      <c r="G8" s="1511"/>
      <c r="H8" s="1511"/>
      <c r="I8" s="1511"/>
      <c r="J8" s="1511"/>
      <c r="K8" s="1511"/>
      <c r="L8" s="1511"/>
      <c r="M8" s="1511"/>
      <c r="N8" s="1511"/>
      <c r="O8" s="1511"/>
    </row>
    <row r="9" spans="1:15" ht="39.75" customHeight="1">
      <c r="A9" s="1490"/>
      <c r="B9" s="1490"/>
      <c r="C9" s="1490"/>
      <c r="D9" s="1513"/>
      <c r="E9" s="1511"/>
      <c r="F9" s="972" t="s">
        <v>125</v>
      </c>
      <c r="G9" s="972" t="s">
        <v>126</v>
      </c>
      <c r="H9" s="1511"/>
      <c r="I9" s="1511"/>
      <c r="J9" s="1511"/>
      <c r="K9" s="1511"/>
      <c r="L9" s="1511"/>
      <c r="M9" s="1511"/>
      <c r="N9" s="1511"/>
      <c r="O9" s="1511"/>
    </row>
    <row r="10" spans="1:15" s="383" customFormat="1" ht="17.25" customHeight="1">
      <c r="A10" s="1512" t="s">
        <v>40</v>
      </c>
      <c r="B10" s="1512"/>
      <c r="C10" s="723">
        <v>1</v>
      </c>
      <c r="D10" s="723">
        <v>2</v>
      </c>
      <c r="E10" s="723">
        <v>3</v>
      </c>
      <c r="F10" s="723">
        <v>4</v>
      </c>
      <c r="G10" s="723">
        <v>5</v>
      </c>
      <c r="H10" s="723">
        <v>6</v>
      </c>
      <c r="I10" s="723">
        <v>7</v>
      </c>
      <c r="J10" s="723">
        <v>8</v>
      </c>
      <c r="K10" s="723">
        <v>9</v>
      </c>
      <c r="L10" s="723">
        <v>10</v>
      </c>
      <c r="M10" s="723">
        <v>11</v>
      </c>
      <c r="N10" s="723">
        <v>12</v>
      </c>
      <c r="O10" s="723">
        <v>13</v>
      </c>
    </row>
    <row r="11" spans="1:15" ht="22.5" customHeight="1">
      <c r="A11" s="714" t="s">
        <v>0</v>
      </c>
      <c r="B11" s="727" t="s">
        <v>127</v>
      </c>
      <c r="C11" s="981">
        <f aca="true" t="shared" si="0" ref="C11:C25">+D11+E11+H11+I11+J11+K11+L11+M11+N11+O11</f>
        <v>8126</v>
      </c>
      <c r="D11" s="981">
        <f>+D12+D13</f>
        <v>6195</v>
      </c>
      <c r="E11" s="981">
        <f>+F11+G11</f>
        <v>511</v>
      </c>
      <c r="F11" s="981">
        <f aca="true" t="shared" si="1" ref="F11:O11">+F12+F13</f>
        <v>0</v>
      </c>
      <c r="G11" s="981">
        <f t="shared" si="1"/>
        <v>511</v>
      </c>
      <c r="H11" s="981">
        <f t="shared" si="1"/>
        <v>0</v>
      </c>
      <c r="I11" s="981">
        <f t="shared" si="1"/>
        <v>1112</v>
      </c>
      <c r="J11" s="981">
        <f t="shared" si="1"/>
        <v>291</v>
      </c>
      <c r="K11" s="981">
        <f t="shared" si="1"/>
        <v>6</v>
      </c>
      <c r="L11" s="981">
        <f t="shared" si="1"/>
        <v>0</v>
      </c>
      <c r="M11" s="981">
        <f t="shared" si="1"/>
        <v>10</v>
      </c>
      <c r="N11" s="981">
        <f t="shared" si="1"/>
        <v>0</v>
      </c>
      <c r="O11" s="981">
        <f t="shared" si="1"/>
        <v>1</v>
      </c>
    </row>
    <row r="12" spans="1:15" s="387" customFormat="1" ht="22.5" customHeight="1">
      <c r="A12" s="714">
        <v>1</v>
      </c>
      <c r="B12" s="715" t="s">
        <v>128</v>
      </c>
      <c r="C12" s="981">
        <f t="shared" si="0"/>
        <v>5437</v>
      </c>
      <c r="D12" s="889">
        <v>4313</v>
      </c>
      <c r="E12" s="981">
        <f>+F12+G12</f>
        <v>286</v>
      </c>
      <c r="F12" s="889"/>
      <c r="G12" s="889">
        <v>286</v>
      </c>
      <c r="H12" s="889"/>
      <c r="I12" s="889">
        <v>575</v>
      </c>
      <c r="J12" s="889">
        <v>253</v>
      </c>
      <c r="K12" s="889">
        <v>0</v>
      </c>
      <c r="L12" s="889">
        <v>0</v>
      </c>
      <c r="M12" s="889">
        <v>9</v>
      </c>
      <c r="N12" s="889"/>
      <c r="O12" s="889">
        <v>1</v>
      </c>
    </row>
    <row r="13" spans="1:15" s="387" customFormat="1" ht="22.5" customHeight="1">
      <c r="A13" s="714">
        <v>2</v>
      </c>
      <c r="B13" s="715" t="s">
        <v>129</v>
      </c>
      <c r="C13" s="981">
        <f t="shared" si="0"/>
        <v>2689</v>
      </c>
      <c r="D13" s="889">
        <v>1882</v>
      </c>
      <c r="E13" s="981">
        <f>+F13+G13</f>
        <v>225</v>
      </c>
      <c r="F13" s="889"/>
      <c r="G13" s="889">
        <v>225</v>
      </c>
      <c r="H13" s="889"/>
      <c r="I13" s="889">
        <v>537</v>
      </c>
      <c r="J13" s="889">
        <v>38</v>
      </c>
      <c r="K13" s="889">
        <v>6</v>
      </c>
      <c r="L13" s="889"/>
      <c r="M13" s="889">
        <v>1</v>
      </c>
      <c r="N13" s="889"/>
      <c r="O13" s="889"/>
    </row>
    <row r="14" spans="1:15" ht="22.5" customHeight="1">
      <c r="A14" s="714" t="s">
        <v>1</v>
      </c>
      <c r="B14" s="715" t="s">
        <v>130</v>
      </c>
      <c r="C14" s="981">
        <f t="shared" si="0"/>
        <v>149</v>
      </c>
      <c r="D14" s="889">
        <v>112</v>
      </c>
      <c r="E14" s="981">
        <f>+F14+G14</f>
        <v>13</v>
      </c>
      <c r="F14" s="889"/>
      <c r="G14" s="889">
        <v>13</v>
      </c>
      <c r="H14" s="889"/>
      <c r="I14" s="889">
        <v>15</v>
      </c>
      <c r="J14" s="889">
        <v>9</v>
      </c>
      <c r="K14" s="889"/>
      <c r="L14" s="889"/>
      <c r="M14" s="889"/>
      <c r="N14" s="889"/>
      <c r="O14" s="889"/>
    </row>
    <row r="15" spans="1:15" ht="22.5" customHeight="1">
      <c r="A15" s="714" t="s">
        <v>9</v>
      </c>
      <c r="B15" s="715" t="s">
        <v>131</v>
      </c>
      <c r="C15" s="981">
        <f t="shared" si="0"/>
        <v>8</v>
      </c>
      <c r="D15" s="889">
        <v>8</v>
      </c>
      <c r="E15" s="981">
        <f>+F15+G15</f>
        <v>0</v>
      </c>
      <c r="F15" s="889"/>
      <c r="G15" s="889"/>
      <c r="H15" s="889"/>
      <c r="I15" s="889"/>
      <c r="J15" s="889">
        <v>0</v>
      </c>
      <c r="K15" s="889"/>
      <c r="L15" s="889"/>
      <c r="M15" s="889"/>
      <c r="N15" s="889"/>
      <c r="O15" s="889"/>
    </row>
    <row r="16" spans="1:15" ht="22.5" customHeight="1">
      <c r="A16" s="714" t="s">
        <v>132</v>
      </c>
      <c r="B16" s="715" t="s">
        <v>133</v>
      </c>
      <c r="C16" s="981">
        <f t="shared" si="0"/>
        <v>7977</v>
      </c>
      <c r="D16" s="981">
        <f aca="true" t="shared" si="2" ref="D16:O16">+D17+D25</f>
        <v>6083</v>
      </c>
      <c r="E16" s="981">
        <f t="shared" si="2"/>
        <v>498</v>
      </c>
      <c r="F16" s="981">
        <f t="shared" si="2"/>
        <v>0</v>
      </c>
      <c r="G16" s="981">
        <f t="shared" si="2"/>
        <v>498</v>
      </c>
      <c r="H16" s="981">
        <f t="shared" si="2"/>
        <v>0</v>
      </c>
      <c r="I16" s="981">
        <f t="shared" si="2"/>
        <v>1097</v>
      </c>
      <c r="J16" s="981">
        <f t="shared" si="2"/>
        <v>282</v>
      </c>
      <c r="K16" s="981">
        <f t="shared" si="2"/>
        <v>6</v>
      </c>
      <c r="L16" s="981">
        <f t="shared" si="2"/>
        <v>0</v>
      </c>
      <c r="M16" s="981">
        <f t="shared" si="2"/>
        <v>10</v>
      </c>
      <c r="N16" s="981">
        <f t="shared" si="2"/>
        <v>0</v>
      </c>
      <c r="O16" s="981">
        <f t="shared" si="2"/>
        <v>1</v>
      </c>
    </row>
    <row r="17" spans="1:15" ht="22.5" customHeight="1">
      <c r="A17" s="714" t="s">
        <v>51</v>
      </c>
      <c r="B17" s="715" t="s">
        <v>134</v>
      </c>
      <c r="C17" s="981">
        <f t="shared" si="0"/>
        <v>4453</v>
      </c>
      <c r="D17" s="981">
        <f aca="true" t="shared" si="3" ref="D17:O17">+D18+D19+D20+D21+D22+D23+D24</f>
        <v>3352</v>
      </c>
      <c r="E17" s="981">
        <f t="shared" si="3"/>
        <v>224</v>
      </c>
      <c r="F17" s="981">
        <f t="shared" si="3"/>
        <v>0</v>
      </c>
      <c r="G17" s="981">
        <f t="shared" si="3"/>
        <v>224</v>
      </c>
      <c r="H17" s="981">
        <f t="shared" si="3"/>
        <v>0</v>
      </c>
      <c r="I17" s="981">
        <f t="shared" si="3"/>
        <v>702</v>
      </c>
      <c r="J17" s="981">
        <f t="shared" si="3"/>
        <v>169</v>
      </c>
      <c r="K17" s="981">
        <f t="shared" si="3"/>
        <v>6</v>
      </c>
      <c r="L17" s="981">
        <f t="shared" si="3"/>
        <v>0</v>
      </c>
      <c r="M17" s="981">
        <f t="shared" si="3"/>
        <v>0</v>
      </c>
      <c r="N17" s="981">
        <f t="shared" si="3"/>
        <v>0</v>
      </c>
      <c r="O17" s="981">
        <f t="shared" si="3"/>
        <v>0</v>
      </c>
    </row>
    <row r="18" spans="1:15" ht="19.5" customHeight="1">
      <c r="A18" s="714" t="s">
        <v>53</v>
      </c>
      <c r="B18" s="715" t="s">
        <v>135</v>
      </c>
      <c r="C18" s="981">
        <f t="shared" si="0"/>
        <v>1100</v>
      </c>
      <c r="D18" s="889">
        <v>584</v>
      </c>
      <c r="E18" s="981">
        <f aca="true" t="shared" si="4" ref="E18:E25">+F18+G18</f>
        <v>106</v>
      </c>
      <c r="F18" s="889"/>
      <c r="G18" s="889">
        <v>106</v>
      </c>
      <c r="H18" s="889"/>
      <c r="I18" s="889">
        <v>389</v>
      </c>
      <c r="J18" s="889">
        <v>21</v>
      </c>
      <c r="K18" s="889"/>
      <c r="L18" s="889">
        <v>0</v>
      </c>
      <c r="M18" s="889">
        <v>0</v>
      </c>
      <c r="N18" s="889"/>
      <c r="O18" s="889"/>
    </row>
    <row r="19" spans="1:15" ht="19.5" customHeight="1">
      <c r="A19" s="714" t="s">
        <v>54</v>
      </c>
      <c r="B19" s="715" t="s">
        <v>136</v>
      </c>
      <c r="C19" s="981">
        <f t="shared" si="0"/>
        <v>428</v>
      </c>
      <c r="D19" s="889">
        <v>380</v>
      </c>
      <c r="E19" s="981">
        <f t="shared" si="4"/>
        <v>8</v>
      </c>
      <c r="F19" s="889"/>
      <c r="G19" s="889">
        <v>8</v>
      </c>
      <c r="H19" s="889"/>
      <c r="I19" s="889">
        <v>29</v>
      </c>
      <c r="J19" s="889">
        <v>11</v>
      </c>
      <c r="K19" s="889"/>
      <c r="L19" s="889"/>
      <c r="M19" s="889"/>
      <c r="N19" s="889"/>
      <c r="O19" s="889"/>
    </row>
    <row r="20" spans="1:15" ht="19.5" customHeight="1">
      <c r="A20" s="714" t="s">
        <v>137</v>
      </c>
      <c r="B20" s="715" t="s">
        <v>138</v>
      </c>
      <c r="C20" s="981">
        <f t="shared" si="0"/>
        <v>2893</v>
      </c>
      <c r="D20" s="889">
        <v>2362</v>
      </c>
      <c r="E20" s="981">
        <f t="shared" si="4"/>
        <v>108</v>
      </c>
      <c r="F20" s="889"/>
      <c r="G20" s="889">
        <v>108</v>
      </c>
      <c r="H20" s="889"/>
      <c r="I20" s="889">
        <v>283</v>
      </c>
      <c r="J20" s="889">
        <v>134</v>
      </c>
      <c r="K20" s="889">
        <v>6</v>
      </c>
      <c r="L20" s="889">
        <v>0</v>
      </c>
      <c r="M20" s="889"/>
      <c r="N20" s="889"/>
      <c r="O20" s="889">
        <v>0</v>
      </c>
    </row>
    <row r="21" spans="1:15" ht="19.5" customHeight="1">
      <c r="A21" s="714" t="s">
        <v>139</v>
      </c>
      <c r="B21" s="715" t="s">
        <v>140</v>
      </c>
      <c r="C21" s="981">
        <f t="shared" si="0"/>
        <v>21</v>
      </c>
      <c r="D21" s="889">
        <v>18</v>
      </c>
      <c r="E21" s="981">
        <f t="shared" si="4"/>
        <v>1</v>
      </c>
      <c r="F21" s="889"/>
      <c r="G21" s="889">
        <v>1</v>
      </c>
      <c r="H21" s="889"/>
      <c r="I21" s="889">
        <v>0</v>
      </c>
      <c r="J21" s="889">
        <v>2</v>
      </c>
      <c r="K21" s="889"/>
      <c r="L21" s="889"/>
      <c r="M21" s="889"/>
      <c r="N21" s="889"/>
      <c r="O21" s="889"/>
    </row>
    <row r="22" spans="1:15" ht="19.5" customHeight="1">
      <c r="A22" s="714" t="s">
        <v>141</v>
      </c>
      <c r="B22" s="715" t="s">
        <v>142</v>
      </c>
      <c r="C22" s="981">
        <f t="shared" si="0"/>
        <v>1</v>
      </c>
      <c r="D22" s="889">
        <v>1</v>
      </c>
      <c r="E22" s="981">
        <f t="shared" si="4"/>
        <v>0</v>
      </c>
      <c r="F22" s="889"/>
      <c r="G22" s="889">
        <v>0</v>
      </c>
      <c r="H22" s="889"/>
      <c r="I22" s="889">
        <v>0</v>
      </c>
      <c r="J22" s="889">
        <v>0</v>
      </c>
      <c r="K22" s="889"/>
      <c r="L22" s="889"/>
      <c r="M22" s="889"/>
      <c r="N22" s="889"/>
      <c r="O22" s="889"/>
    </row>
    <row r="23" spans="1:15" ht="25.5">
      <c r="A23" s="714" t="s">
        <v>143</v>
      </c>
      <c r="B23" s="716" t="s">
        <v>144</v>
      </c>
      <c r="C23" s="981">
        <f t="shared" si="0"/>
        <v>0</v>
      </c>
      <c r="D23" s="889"/>
      <c r="E23" s="981">
        <f t="shared" si="4"/>
        <v>0</v>
      </c>
      <c r="F23" s="889"/>
      <c r="G23" s="889"/>
      <c r="H23" s="889"/>
      <c r="I23" s="889"/>
      <c r="J23" s="889">
        <v>0</v>
      </c>
      <c r="K23" s="889"/>
      <c r="L23" s="889"/>
      <c r="M23" s="889"/>
      <c r="N23" s="889"/>
      <c r="O23" s="889"/>
    </row>
    <row r="24" spans="1:15" ht="19.5" customHeight="1">
      <c r="A24" s="714" t="s">
        <v>145</v>
      </c>
      <c r="B24" s="715" t="s">
        <v>146</v>
      </c>
      <c r="C24" s="981">
        <f t="shared" si="0"/>
        <v>10</v>
      </c>
      <c r="D24" s="889">
        <v>7</v>
      </c>
      <c r="E24" s="981">
        <f t="shared" si="4"/>
        <v>1</v>
      </c>
      <c r="F24" s="889"/>
      <c r="G24" s="889">
        <v>1</v>
      </c>
      <c r="H24" s="889"/>
      <c r="I24" s="889">
        <v>1</v>
      </c>
      <c r="J24" s="889">
        <v>1</v>
      </c>
      <c r="K24" s="889"/>
      <c r="L24" s="889"/>
      <c r="M24" s="889"/>
      <c r="N24" s="889"/>
      <c r="O24" s="889"/>
    </row>
    <row r="25" spans="1:15" ht="22.5" customHeight="1">
      <c r="A25" s="714" t="s">
        <v>52</v>
      </c>
      <c r="B25" s="715" t="s">
        <v>147</v>
      </c>
      <c r="C25" s="981">
        <f t="shared" si="0"/>
        <v>3524</v>
      </c>
      <c r="D25" s="889">
        <v>2731</v>
      </c>
      <c r="E25" s="981">
        <f t="shared" si="4"/>
        <v>274</v>
      </c>
      <c r="F25" s="889"/>
      <c r="G25" s="889">
        <v>274</v>
      </c>
      <c r="H25" s="889"/>
      <c r="I25" s="889">
        <v>395</v>
      </c>
      <c r="J25" s="889">
        <v>113</v>
      </c>
      <c r="K25" s="889"/>
      <c r="L25" s="889">
        <v>0</v>
      </c>
      <c r="M25" s="889">
        <v>10</v>
      </c>
      <c r="N25" s="889"/>
      <c r="O25" s="889">
        <v>1</v>
      </c>
    </row>
    <row r="26" spans="1:15" ht="32.25" customHeight="1">
      <c r="A26" s="728" t="s">
        <v>535</v>
      </c>
      <c r="B26" s="729" t="s">
        <v>749</v>
      </c>
      <c r="C26" s="724">
        <f aca="true" t="shared" si="5" ref="C26:O26">(C18+C19)/C17</f>
        <v>0.3431394565461487</v>
      </c>
      <c r="D26" s="724">
        <f t="shared" si="5"/>
        <v>0.28758949880668255</v>
      </c>
      <c r="E26" s="724">
        <f t="shared" si="5"/>
        <v>0.5089285714285714</v>
      </c>
      <c r="F26" s="724" t="e">
        <f t="shared" si="5"/>
        <v>#DIV/0!</v>
      </c>
      <c r="G26" s="724">
        <f t="shared" si="5"/>
        <v>0.5089285714285714</v>
      </c>
      <c r="H26" s="724" t="e">
        <f t="shared" si="5"/>
        <v>#DIV/0!</v>
      </c>
      <c r="I26" s="724">
        <f t="shared" si="5"/>
        <v>0.5954415954415955</v>
      </c>
      <c r="J26" s="724">
        <f t="shared" si="5"/>
        <v>0.1893491124260355</v>
      </c>
      <c r="K26" s="724">
        <f t="shared" si="5"/>
        <v>0</v>
      </c>
      <c r="L26" s="724" t="e">
        <f t="shared" si="5"/>
        <v>#DIV/0!</v>
      </c>
      <c r="M26" s="724" t="e">
        <f t="shared" si="5"/>
        <v>#DIV/0!</v>
      </c>
      <c r="N26" s="724" t="e">
        <f t="shared" si="5"/>
        <v>#DIV/0!</v>
      </c>
      <c r="O26" s="724" t="e">
        <f t="shared" si="5"/>
        <v>#DIV/0!</v>
      </c>
    </row>
    <row r="27" spans="1:15" ht="15">
      <c r="A27" s="717"/>
      <c r="B27" s="718"/>
      <c r="C27" s="979">
        <f aca="true" t="shared" si="6" ref="C27:O27">+C11-(C14+C15+C16)</f>
        <v>-8</v>
      </c>
      <c r="D27" s="979">
        <f t="shared" si="6"/>
        <v>-8</v>
      </c>
      <c r="E27" s="979">
        <f t="shared" si="6"/>
        <v>0</v>
      </c>
      <c r="F27" s="979">
        <f t="shared" si="6"/>
        <v>0</v>
      </c>
      <c r="G27" s="979">
        <f t="shared" si="6"/>
        <v>0</v>
      </c>
      <c r="H27" s="979">
        <f t="shared" si="6"/>
        <v>0</v>
      </c>
      <c r="I27" s="979">
        <f t="shared" si="6"/>
        <v>0</v>
      </c>
      <c r="J27" s="979">
        <f t="shared" si="6"/>
        <v>0</v>
      </c>
      <c r="K27" s="979">
        <f t="shared" si="6"/>
        <v>0</v>
      </c>
      <c r="L27" s="979">
        <f t="shared" si="6"/>
        <v>0</v>
      </c>
      <c r="M27" s="979">
        <f t="shared" si="6"/>
        <v>0</v>
      </c>
      <c r="N27" s="979">
        <f t="shared" si="6"/>
        <v>0</v>
      </c>
      <c r="O27" s="979">
        <f t="shared" si="6"/>
        <v>0</v>
      </c>
    </row>
    <row r="31" ht="15"/>
  </sheetData>
  <sheetProtection/>
  <mergeCells count="24">
    <mergeCell ref="A1:B1"/>
    <mergeCell ref="D1:K1"/>
    <mergeCell ref="D2:K2"/>
    <mergeCell ref="A6:B9"/>
    <mergeCell ref="C6:C9"/>
    <mergeCell ref="E7:G7"/>
    <mergeCell ref="H7:H9"/>
    <mergeCell ref="J7:J9"/>
    <mergeCell ref="K7:K9"/>
    <mergeCell ref="A10:B10"/>
    <mergeCell ref="F8:G8"/>
    <mergeCell ref="E8:E9"/>
    <mergeCell ref="D6:O6"/>
    <mergeCell ref="N7:N9"/>
    <mergeCell ref="D7:D9"/>
    <mergeCell ref="O7:O9"/>
    <mergeCell ref="L7:L9"/>
    <mergeCell ref="I7:I9"/>
    <mergeCell ref="L1:O1"/>
    <mergeCell ref="L2:O2"/>
    <mergeCell ref="L3:O3"/>
    <mergeCell ref="M7:M9"/>
    <mergeCell ref="L4:O4"/>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E42"/>
  <sheetViews>
    <sheetView showZeros="0" tabSelected="1" view="pageBreakPreview" zoomScale="80" zoomScaleNormal="80" zoomScaleSheetLayoutView="80" zoomScalePageLayoutView="0" workbookViewId="0" topLeftCell="A7">
      <selection activeCell="C31" sqref="C31"/>
    </sheetView>
  </sheetViews>
  <sheetFormatPr defaultColWidth="9.00390625" defaultRowHeight="15.75"/>
  <cols>
    <col min="1" max="1" width="4.25390625" style="391" customWidth="1"/>
    <col min="2" max="2" width="47.375" style="391" customWidth="1"/>
    <col min="3" max="3" width="39.75390625" style="391" customWidth="1"/>
    <col min="4" max="16384" width="9.00390625" style="391" customWidth="1"/>
  </cols>
  <sheetData>
    <row r="1" spans="1:3" s="401" customFormat="1" ht="39.75" customHeight="1">
      <c r="A1" s="1514" t="s">
        <v>551</v>
      </c>
      <c r="B1" s="1515"/>
      <c r="C1" s="1515"/>
    </row>
    <row r="2" spans="1:3" ht="21" customHeight="1">
      <c r="A2" s="1516" t="s">
        <v>66</v>
      </c>
      <c r="B2" s="1517"/>
      <c r="C2" s="731" t="s">
        <v>751</v>
      </c>
    </row>
    <row r="3" spans="1:4" s="1025" customFormat="1" ht="15" customHeight="1">
      <c r="A3" s="1518" t="s">
        <v>6</v>
      </c>
      <c r="B3" s="1519"/>
      <c r="C3" s="732">
        <v>1</v>
      </c>
      <c r="D3" s="1026"/>
    </row>
    <row r="4" spans="1:5" ht="19.5" customHeight="1">
      <c r="A4" s="971" t="s">
        <v>51</v>
      </c>
      <c r="B4" s="720" t="s">
        <v>549</v>
      </c>
      <c r="C4" s="981">
        <f>SUM(C5:C13)</f>
        <v>21</v>
      </c>
      <c r="D4" s="1024">
        <f>+'02 '!C21</f>
        <v>21</v>
      </c>
      <c r="E4" s="1023"/>
    </row>
    <row r="5" spans="1:5" s="24" customFormat="1" ht="19.5" customHeight="1">
      <c r="A5" s="971" t="s">
        <v>53</v>
      </c>
      <c r="B5" s="720" t="s">
        <v>163</v>
      </c>
      <c r="C5" s="831">
        <v>0</v>
      </c>
      <c r="D5" s="1020"/>
      <c r="E5" s="1023"/>
    </row>
    <row r="6" spans="1:5" s="24" customFormat="1" ht="19.5" customHeight="1">
      <c r="A6" s="971" t="s">
        <v>54</v>
      </c>
      <c r="B6" s="720" t="s">
        <v>165</v>
      </c>
      <c r="C6" s="831"/>
      <c r="D6" s="1020"/>
      <c r="E6" s="1023"/>
    </row>
    <row r="7" spans="1:5" s="24" customFormat="1" ht="19.5" customHeight="1">
      <c r="A7" s="971" t="s">
        <v>137</v>
      </c>
      <c r="B7" s="720" t="s">
        <v>175</v>
      </c>
      <c r="C7" s="831">
        <v>3</v>
      </c>
      <c r="D7" s="1020"/>
      <c r="E7" s="1023"/>
    </row>
    <row r="8" spans="1:5" s="24" customFormat="1" ht="19.5" customHeight="1">
      <c r="A8" s="971" t="s">
        <v>139</v>
      </c>
      <c r="B8" s="720" t="s">
        <v>167</v>
      </c>
      <c r="C8" s="831">
        <v>17</v>
      </c>
      <c r="D8" s="1020"/>
      <c r="E8" s="1023"/>
    </row>
    <row r="9" spans="1:5" s="24" customFormat="1" ht="19.5" customHeight="1">
      <c r="A9" s="971" t="s">
        <v>141</v>
      </c>
      <c r="B9" s="720" t="s">
        <v>151</v>
      </c>
      <c r="C9" s="831">
        <v>1</v>
      </c>
      <c r="D9" s="1020"/>
      <c r="E9" s="1023"/>
    </row>
    <row r="10" spans="1:5" s="24" customFormat="1" ht="19.5" customHeight="1">
      <c r="A10" s="971" t="s">
        <v>143</v>
      </c>
      <c r="B10" s="720" t="s">
        <v>179</v>
      </c>
      <c r="C10" s="831"/>
      <c r="D10" s="1020"/>
      <c r="E10" s="1023"/>
    </row>
    <row r="11" spans="1:5" s="24" customFormat="1" ht="19.5" customHeight="1">
      <c r="A11" s="971" t="s">
        <v>145</v>
      </c>
      <c r="B11" s="720" t="s">
        <v>153</v>
      </c>
      <c r="C11" s="831"/>
      <c r="D11" s="1020"/>
      <c r="E11" s="1023"/>
    </row>
    <row r="12" spans="1:5" s="402" customFormat="1" ht="19.5" customHeight="1">
      <c r="A12" s="971" t="s">
        <v>180</v>
      </c>
      <c r="B12" s="720" t="s">
        <v>181</v>
      </c>
      <c r="C12" s="831"/>
      <c r="D12" s="1020"/>
      <c r="E12" s="1023"/>
    </row>
    <row r="13" spans="1:5" s="402" customFormat="1" ht="19.5" customHeight="1">
      <c r="A13" s="971" t="s">
        <v>555</v>
      </c>
      <c r="B13" s="720" t="s">
        <v>155</v>
      </c>
      <c r="C13" s="831"/>
      <c r="D13" s="1020"/>
      <c r="E13" s="1023"/>
    </row>
    <row r="14" spans="1:5" s="402" customFormat="1" ht="19.5" customHeight="1">
      <c r="A14" s="971" t="s">
        <v>52</v>
      </c>
      <c r="B14" s="720" t="s">
        <v>547</v>
      </c>
      <c r="C14" s="981">
        <f>SUM(C15:C16)</f>
        <v>1</v>
      </c>
      <c r="D14" s="1019">
        <f>+'02 '!C22</f>
        <v>1</v>
      </c>
      <c r="E14" s="1023"/>
    </row>
    <row r="15" spans="1:5" s="402" customFormat="1" ht="19.5" customHeight="1">
      <c r="A15" s="971" t="s">
        <v>55</v>
      </c>
      <c r="B15" s="720" t="s">
        <v>182</v>
      </c>
      <c r="C15" s="889">
        <v>1</v>
      </c>
      <c r="D15" s="1019"/>
      <c r="E15" s="1023"/>
    </row>
    <row r="16" spans="1:5" s="402" customFormat="1" ht="19.5" customHeight="1">
      <c r="A16" s="971" t="s">
        <v>56</v>
      </c>
      <c r="B16" s="720" t="s">
        <v>155</v>
      </c>
      <c r="C16" s="889"/>
      <c r="D16" s="1019"/>
      <c r="E16" s="1023"/>
    </row>
    <row r="17" spans="1:5" ht="19.5" customHeight="1">
      <c r="A17" s="971" t="s">
        <v>57</v>
      </c>
      <c r="B17" s="720" t="s">
        <v>146</v>
      </c>
      <c r="C17" s="981">
        <f>+C18+C19+C20</f>
        <v>10</v>
      </c>
      <c r="D17" s="1019">
        <f>+'02 '!C24</f>
        <v>10</v>
      </c>
      <c r="E17" s="1023"/>
    </row>
    <row r="18" spans="1:5" s="24" customFormat="1" ht="19.5" customHeight="1">
      <c r="A18" s="971" t="s">
        <v>156</v>
      </c>
      <c r="B18" s="720" t="s">
        <v>183</v>
      </c>
      <c r="C18" s="831">
        <v>1</v>
      </c>
      <c r="D18" s="1019"/>
      <c r="E18" s="1023"/>
    </row>
    <row r="19" spans="1:5" s="24" customFormat="1" ht="30">
      <c r="A19" s="971" t="s">
        <v>158</v>
      </c>
      <c r="B19" s="720" t="s">
        <v>159</v>
      </c>
      <c r="C19" s="831">
        <v>9</v>
      </c>
      <c r="D19" s="1019"/>
      <c r="E19" s="1023"/>
    </row>
    <row r="20" spans="1:5" s="24" customFormat="1" ht="19.5" customHeight="1">
      <c r="A20" s="971" t="s">
        <v>160</v>
      </c>
      <c r="B20" s="720" t="s">
        <v>161</v>
      </c>
      <c r="C20" s="831">
        <v>0</v>
      </c>
      <c r="D20" s="1019"/>
      <c r="E20" s="1023"/>
    </row>
    <row r="21" spans="1:5" s="24" customFormat="1" ht="19.5" customHeight="1">
      <c r="A21" s="971" t="s">
        <v>69</v>
      </c>
      <c r="B21" s="720" t="s">
        <v>544</v>
      </c>
      <c r="C21" s="981">
        <f>SUM(C22:C28)</f>
        <v>428</v>
      </c>
      <c r="D21" s="1019">
        <f>+'02 '!C19</f>
        <v>428</v>
      </c>
      <c r="E21" s="1023"/>
    </row>
    <row r="22" spans="1:5" s="24" customFormat="1" ht="19.5" customHeight="1">
      <c r="A22" s="971" t="s">
        <v>162</v>
      </c>
      <c r="B22" s="720" t="s">
        <v>163</v>
      </c>
      <c r="C22" s="831">
        <v>1</v>
      </c>
      <c r="D22" s="1019"/>
      <c r="E22" s="1023"/>
    </row>
    <row r="23" spans="1:5" s="24" customFormat="1" ht="19.5" customHeight="1">
      <c r="A23" s="971" t="s">
        <v>164</v>
      </c>
      <c r="B23" s="720" t="s">
        <v>165</v>
      </c>
      <c r="C23" s="831">
        <v>0</v>
      </c>
      <c r="D23" s="1019"/>
      <c r="E23" s="1023"/>
    </row>
    <row r="24" spans="1:5" s="24" customFormat="1" ht="19.5" customHeight="1">
      <c r="A24" s="971" t="s">
        <v>166</v>
      </c>
      <c r="B24" s="720" t="s">
        <v>184</v>
      </c>
      <c r="C24" s="831">
        <v>426</v>
      </c>
      <c r="D24" s="1019"/>
      <c r="E24" s="1023"/>
    </row>
    <row r="25" spans="1:5" s="24" customFormat="1" ht="19.5" customHeight="1">
      <c r="A25" s="971" t="s">
        <v>168</v>
      </c>
      <c r="B25" s="720" t="s">
        <v>150</v>
      </c>
      <c r="C25" s="831">
        <v>1</v>
      </c>
      <c r="D25" s="1019"/>
      <c r="E25" s="1023"/>
    </row>
    <row r="26" spans="1:5" s="24" customFormat="1" ht="19.5" customHeight="1">
      <c r="A26" s="971" t="s">
        <v>169</v>
      </c>
      <c r="B26" s="720" t="s">
        <v>185</v>
      </c>
      <c r="C26" s="831">
        <v>0</v>
      </c>
      <c r="D26" s="1019"/>
      <c r="E26" s="1023"/>
    </row>
    <row r="27" spans="1:5" s="24" customFormat="1" ht="19.5" customHeight="1">
      <c r="A27" s="971" t="s">
        <v>170</v>
      </c>
      <c r="B27" s="720" t="s">
        <v>153</v>
      </c>
      <c r="C27" s="831"/>
      <c r="D27" s="1019"/>
      <c r="E27" s="1023"/>
    </row>
    <row r="28" spans="1:5" s="24" customFormat="1" ht="19.5" customHeight="1">
      <c r="A28" s="971" t="s">
        <v>186</v>
      </c>
      <c r="B28" s="720" t="s">
        <v>187</v>
      </c>
      <c r="C28" s="831"/>
      <c r="D28" s="1019"/>
      <c r="E28" s="1023"/>
    </row>
    <row r="29" spans="1:5" s="24" customFormat="1" ht="19.5" customHeight="1">
      <c r="A29" s="971" t="s">
        <v>70</v>
      </c>
      <c r="B29" s="720" t="s">
        <v>548</v>
      </c>
      <c r="C29" s="981">
        <f>SUM(C30:C32)</f>
        <v>3524</v>
      </c>
      <c r="D29" s="1019">
        <f>+'02 '!C25</f>
        <v>3524</v>
      </c>
      <c r="E29" s="1023"/>
    </row>
    <row r="30" spans="1:5" ht="19.5" customHeight="1">
      <c r="A30" s="971" t="s">
        <v>172</v>
      </c>
      <c r="B30" s="720" t="s">
        <v>163</v>
      </c>
      <c r="C30" s="831">
        <v>3485</v>
      </c>
      <c r="D30" s="1022"/>
      <c r="E30" s="1021"/>
    </row>
    <row r="31" spans="1:5" s="24" customFormat="1" ht="19.5" customHeight="1">
      <c r="A31" s="971" t="s">
        <v>173</v>
      </c>
      <c r="B31" s="720" t="s">
        <v>165</v>
      </c>
      <c r="C31" s="831">
        <v>3</v>
      </c>
      <c r="D31" s="1020"/>
      <c r="E31" s="881"/>
    </row>
    <row r="32" spans="1:5" s="24" customFormat="1" ht="19.5" customHeight="1">
      <c r="A32" s="971" t="s">
        <v>174</v>
      </c>
      <c r="B32" s="720" t="s">
        <v>184</v>
      </c>
      <c r="C32" s="831">
        <v>36</v>
      </c>
      <c r="D32" s="1019"/>
      <c r="E32" s="881"/>
    </row>
    <row r="33" spans="1:3" s="24" customFormat="1" ht="25.5" customHeight="1">
      <c r="A33" s="1520"/>
      <c r="B33" s="1520"/>
      <c r="C33" s="1018" t="str">
        <f>+'Thong tin'!B8</f>
        <v>Trà Vinh, ngày 01 tháng 9 năm 2019</v>
      </c>
    </row>
    <row r="34" spans="1:3" s="24" customFormat="1" ht="18.75">
      <c r="A34" s="1522" t="s">
        <v>4</v>
      </c>
      <c r="B34" s="1522"/>
      <c r="C34" s="1000" t="str">
        <f>+'Thong tin'!B7</f>
        <v>PHÓ CỤC TRƯỞNG</v>
      </c>
    </row>
    <row r="35" spans="1:3" s="24" customFormat="1" ht="18.75">
      <c r="A35" s="1016"/>
      <c r="B35" s="1017"/>
      <c r="C35" s="1017"/>
    </row>
    <row r="36" spans="1:3" s="24" customFormat="1" ht="18.75">
      <c r="A36" s="1016"/>
      <c r="B36" s="1017"/>
      <c r="C36" s="1017"/>
    </row>
    <row r="37" spans="1:3" s="24" customFormat="1" ht="18.75">
      <c r="A37" s="1016"/>
      <c r="B37" s="1017"/>
      <c r="C37" s="1017"/>
    </row>
    <row r="38" spans="1:3" s="24" customFormat="1" ht="15.75">
      <c r="A38" s="1016"/>
      <c r="B38" s="1014"/>
      <c r="C38" s="1014"/>
    </row>
    <row r="39" spans="1:3" s="24" customFormat="1" ht="15.75">
      <c r="A39" s="1016"/>
      <c r="B39" s="1016"/>
      <c r="C39" s="1016"/>
    </row>
    <row r="40" spans="1:3" ht="15.75">
      <c r="A40" s="1015"/>
      <c r="B40" s="1014"/>
      <c r="C40" s="910"/>
    </row>
    <row r="41" spans="1:3" ht="15.75">
      <c r="A41" s="436"/>
      <c r="B41" s="910"/>
      <c r="C41" s="436"/>
    </row>
    <row r="42" spans="1:3" ht="18.75">
      <c r="A42" s="1521" t="str">
        <f>+'Thong tin'!B5</f>
        <v>Nhan Quốc Hải</v>
      </c>
      <c r="B42" s="1521"/>
      <c r="C42" s="848" t="str">
        <f>+'Thong tin'!B6</f>
        <v>Nguyễn Minh Khiêm</v>
      </c>
    </row>
  </sheetData>
  <sheetProtection/>
  <mergeCells count="6">
    <mergeCell ref="A1:C1"/>
    <mergeCell ref="A2:B2"/>
    <mergeCell ref="A3:B3"/>
    <mergeCell ref="A33:B33"/>
    <mergeCell ref="A42:B42"/>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70" zoomScaleSheetLayoutView="70" zoomScalePageLayoutView="0" workbookViewId="0" topLeftCell="A10">
      <selection activeCell="D4" sqref="D4"/>
    </sheetView>
  </sheetViews>
  <sheetFormatPr defaultColWidth="9.00390625" defaultRowHeight="15.75"/>
  <cols>
    <col min="1" max="1" width="4.125" style="401" customWidth="1"/>
    <col min="2" max="2" width="26.375" style="379" customWidth="1"/>
    <col min="3" max="3" width="11.625" style="379" customWidth="1"/>
    <col min="4" max="4" width="10.375" style="379" customWidth="1"/>
    <col min="5" max="5" width="9.375" style="379" customWidth="1"/>
    <col min="6" max="6" width="9.50390625" style="379" bestFit="1" customWidth="1"/>
    <col min="7" max="7" width="10.00390625" style="379" customWidth="1"/>
    <col min="8" max="9" width="8.25390625" style="379" customWidth="1"/>
    <col min="10" max="10" width="9.625" style="379" customWidth="1"/>
    <col min="11" max="12" width="8.25390625" style="379" customWidth="1"/>
    <col min="13" max="13" width="7.125" style="379" customWidth="1"/>
    <col min="14" max="14" width="10.00390625" style="379" customWidth="1"/>
    <col min="15" max="16384" width="9.00390625" style="379" customWidth="1"/>
  </cols>
  <sheetData>
    <row r="1" spans="1:16" ht="23.25" customHeight="1">
      <c r="A1" s="1523" t="s">
        <v>31</v>
      </c>
      <c r="B1" s="1523"/>
      <c r="C1" s="973"/>
      <c r="D1" s="733" t="s">
        <v>188</v>
      </c>
      <c r="E1" s="733"/>
      <c r="F1" s="733"/>
      <c r="G1" s="733"/>
      <c r="H1" s="733"/>
      <c r="I1" s="733"/>
      <c r="J1"/>
      <c r="K1"/>
      <c r="L1" t="s">
        <v>537</v>
      </c>
      <c r="M1"/>
      <c r="N1"/>
      <c r="O1" s="389"/>
      <c r="P1" s="389"/>
    </row>
    <row r="2" spans="1:16" ht="16.5" customHeight="1">
      <c r="A2" s="1473" t="s">
        <v>333</v>
      </c>
      <c r="B2" s="1473"/>
      <c r="C2" s="1473"/>
      <c r="D2" s="1474" t="s">
        <v>114</v>
      </c>
      <c r="E2" s="1474"/>
      <c r="F2" s="1474"/>
      <c r="G2" s="1474"/>
      <c r="H2" s="1474"/>
      <c r="I2" s="1474"/>
      <c r="J2" s="733"/>
      <c r="K2"/>
      <c r="L2" t="str">
        <f>'[11]Thong tin'!B4</f>
        <v>CTHADS TRÀ VINH</v>
      </c>
      <c r="M2"/>
      <c r="N2"/>
      <c r="O2" s="389"/>
      <c r="P2" s="392"/>
    </row>
    <row r="3" spans="1:16" ht="16.5" customHeight="1">
      <c r="A3" s="1473" t="s">
        <v>334</v>
      </c>
      <c r="B3" s="1473"/>
      <c r="C3" s="725"/>
      <c r="D3" s="1476" t="str">
        <f>+'Thong tin'!B3</f>
        <v>12 tháng / năm 2019</v>
      </c>
      <c r="E3" s="1476"/>
      <c r="F3" s="1476"/>
      <c r="G3" s="1476"/>
      <c r="H3" s="1476"/>
      <c r="I3" s="1476"/>
      <c r="J3" s="733"/>
      <c r="K3"/>
      <c r="L3" t="s">
        <v>748</v>
      </c>
      <c r="M3"/>
      <c r="N3"/>
      <c r="O3" s="389"/>
      <c r="P3" s="404"/>
    </row>
    <row r="4" spans="1:16" ht="16.5" customHeight="1">
      <c r="A4" t="s">
        <v>115</v>
      </c>
      <c r="B4"/>
      <c r="C4"/>
      <c r="D4"/>
      <c r="E4"/>
      <c r="F4"/>
      <c r="G4"/>
      <c r="H4"/>
      <c r="I4"/>
      <c r="J4"/>
      <c r="K4"/>
      <c r="L4" t="s">
        <v>394</v>
      </c>
      <c r="M4"/>
      <c r="N4"/>
      <c r="O4" s="389"/>
      <c r="P4" s="404"/>
    </row>
    <row r="5" spans="1:16" ht="16.5" customHeight="1">
      <c r="A5" s="683"/>
      <c r="B5"/>
      <c r="C5" s="734"/>
      <c r="D5"/>
      <c r="E5"/>
      <c r="F5" s="725"/>
      <c r="G5" s="726"/>
      <c r="H5" s="726"/>
      <c r="I5" s="726"/>
      <c r="J5" s="725"/>
      <c r="K5" s="712"/>
      <c r="L5" s="712" t="s">
        <v>189</v>
      </c>
      <c r="M5" s="712"/>
      <c r="N5"/>
      <c r="O5" s="389"/>
      <c r="P5" s="404"/>
    </row>
    <row r="6" spans="1:16" ht="18.75" customHeight="1">
      <c r="A6" s="1490" t="s">
        <v>65</v>
      </c>
      <c r="B6" s="1490"/>
      <c r="C6" s="1490" t="s">
        <v>38</v>
      </c>
      <c r="D6" s="1490" t="s">
        <v>331</v>
      </c>
      <c r="E6" s="1490"/>
      <c r="F6" s="1490"/>
      <c r="G6" s="1490"/>
      <c r="H6" s="1490"/>
      <c r="I6" s="1490"/>
      <c r="J6" s="1490"/>
      <c r="K6" s="1490"/>
      <c r="L6" s="1490"/>
      <c r="M6" s="1490"/>
      <c r="N6" s="1490"/>
      <c r="O6" s="389"/>
      <c r="P6" s="404"/>
    </row>
    <row r="7" spans="1:16" ht="27" customHeight="1">
      <c r="A7" s="1490"/>
      <c r="B7" s="1490"/>
      <c r="C7" s="1490"/>
      <c r="D7" s="1511" t="s">
        <v>190</v>
      </c>
      <c r="E7" s="1511" t="s">
        <v>191</v>
      </c>
      <c r="F7" s="1511"/>
      <c r="G7" s="1511"/>
      <c r="H7" s="1511" t="s">
        <v>192</v>
      </c>
      <c r="I7" s="1511" t="s">
        <v>119</v>
      </c>
      <c r="J7" s="1511" t="s">
        <v>193</v>
      </c>
      <c r="K7" s="1511" t="s">
        <v>121</v>
      </c>
      <c r="L7" s="1511" t="s">
        <v>122</v>
      </c>
      <c r="M7" s="1511" t="s">
        <v>123</v>
      </c>
      <c r="N7" s="1511" t="s">
        <v>124</v>
      </c>
      <c r="O7" s="404"/>
      <c r="P7" s="404"/>
    </row>
    <row r="8" spans="1:16" ht="18" customHeight="1">
      <c r="A8" s="1490"/>
      <c r="B8" s="1490"/>
      <c r="C8" s="1490"/>
      <c r="D8" s="1511"/>
      <c r="E8" s="1511" t="s">
        <v>37</v>
      </c>
      <c r="F8" s="1511" t="s">
        <v>7</v>
      </c>
      <c r="G8" s="1511"/>
      <c r="H8" s="1511"/>
      <c r="I8" s="1511"/>
      <c r="J8" s="1511"/>
      <c r="K8" s="1511"/>
      <c r="L8" s="1511"/>
      <c r="M8" s="1511"/>
      <c r="N8" s="1511"/>
      <c r="O8" s="1524"/>
      <c r="P8" s="1524"/>
    </row>
    <row r="9" spans="1:16" ht="26.25" customHeight="1">
      <c r="A9" s="1490"/>
      <c r="B9" s="1490"/>
      <c r="C9" s="1490"/>
      <c r="D9" s="1511"/>
      <c r="E9" s="1511"/>
      <c r="F9" s="972" t="s">
        <v>194</v>
      </c>
      <c r="G9" s="972" t="s">
        <v>195</v>
      </c>
      <c r="H9" s="1511"/>
      <c r="I9" s="1511"/>
      <c r="J9" s="1511"/>
      <c r="K9" s="1511"/>
      <c r="L9" s="1511"/>
      <c r="M9" s="1511"/>
      <c r="N9" s="1511"/>
      <c r="O9" s="405"/>
      <c r="P9" s="405"/>
    </row>
    <row r="10" spans="1:16" s="407" customFormat="1" ht="20.25" customHeight="1">
      <c r="A10" s="1525" t="s">
        <v>40</v>
      </c>
      <c r="B10" s="1525"/>
      <c r="C10" s="770">
        <v>1</v>
      </c>
      <c r="D10" s="770">
        <v>2</v>
      </c>
      <c r="E10" s="770">
        <v>3</v>
      </c>
      <c r="F10" s="770">
        <v>4</v>
      </c>
      <c r="G10" s="770">
        <v>5</v>
      </c>
      <c r="H10" s="770">
        <v>6</v>
      </c>
      <c r="I10" s="770">
        <v>7</v>
      </c>
      <c r="J10" s="770">
        <v>8</v>
      </c>
      <c r="K10" s="770">
        <v>9</v>
      </c>
      <c r="L10" s="770">
        <v>10</v>
      </c>
      <c r="M10" s="770">
        <v>11</v>
      </c>
      <c r="N10" s="770">
        <v>12</v>
      </c>
      <c r="O10" s="406"/>
      <c r="P10" s="406"/>
    </row>
    <row r="11" spans="1:16" ht="21" customHeight="1">
      <c r="A11" s="714" t="s">
        <v>0</v>
      </c>
      <c r="B11" s="727" t="s">
        <v>127</v>
      </c>
      <c r="C11" s="1010">
        <f aca="true" t="shared" si="0" ref="C11:C26">+D11+E11+H11+I11+J11+K11+L11+M11+N11</f>
        <v>36051896</v>
      </c>
      <c r="D11" s="1010">
        <f>+D12+D13</f>
        <v>13155761</v>
      </c>
      <c r="E11" s="1010">
        <f aca="true" t="shared" si="1" ref="E11:E26">+F11+G11</f>
        <v>13008125</v>
      </c>
      <c r="F11" s="1010">
        <f aca="true" t="shared" si="2" ref="F11:N11">+F12+F13</f>
        <v>262225</v>
      </c>
      <c r="G11" s="1010">
        <f t="shared" si="2"/>
        <v>12745900</v>
      </c>
      <c r="H11" s="1010">
        <f t="shared" si="2"/>
        <v>8600</v>
      </c>
      <c r="I11" s="1010">
        <f t="shared" si="2"/>
        <v>2532285</v>
      </c>
      <c r="J11" s="1010">
        <f t="shared" si="2"/>
        <v>4169492</v>
      </c>
      <c r="K11" s="1010">
        <f t="shared" si="2"/>
        <v>10572</v>
      </c>
      <c r="L11" s="1010">
        <f t="shared" si="2"/>
        <v>0</v>
      </c>
      <c r="M11" s="1010">
        <f t="shared" si="2"/>
        <v>0</v>
      </c>
      <c r="N11" s="1010">
        <f t="shared" si="2"/>
        <v>3167061</v>
      </c>
      <c r="O11" s="404"/>
      <c r="P11" s="404"/>
    </row>
    <row r="12" spans="1:16" ht="21" customHeight="1">
      <c r="A12" s="714">
        <v>1</v>
      </c>
      <c r="B12" s="715" t="s">
        <v>128</v>
      </c>
      <c r="C12" s="1010">
        <f t="shared" si="0"/>
        <v>15764329</v>
      </c>
      <c r="D12" s="888">
        <v>5670440</v>
      </c>
      <c r="E12" s="1010">
        <f t="shared" si="1"/>
        <v>7305585</v>
      </c>
      <c r="F12" s="888">
        <v>86309</v>
      </c>
      <c r="G12" s="888">
        <v>7219276</v>
      </c>
      <c r="H12" s="888">
        <v>4800</v>
      </c>
      <c r="I12" s="888">
        <v>238387</v>
      </c>
      <c r="J12" s="888">
        <v>2533549</v>
      </c>
      <c r="K12" s="888"/>
      <c r="L12" s="888"/>
      <c r="M12" s="888"/>
      <c r="N12" s="888">
        <v>11568</v>
      </c>
      <c r="O12" s="404"/>
      <c r="P12" s="404"/>
    </row>
    <row r="13" spans="1:16" ht="21" customHeight="1">
      <c r="A13" s="714">
        <v>2</v>
      </c>
      <c r="B13" s="715" t="s">
        <v>129</v>
      </c>
      <c r="C13" s="1010">
        <f t="shared" si="0"/>
        <v>20287567</v>
      </c>
      <c r="D13" s="888">
        <v>7485321</v>
      </c>
      <c r="E13" s="1010">
        <f t="shared" si="1"/>
        <v>5702540</v>
      </c>
      <c r="F13" s="888">
        <v>175916</v>
      </c>
      <c r="G13" s="888">
        <v>5526624</v>
      </c>
      <c r="H13" s="888">
        <v>3800</v>
      </c>
      <c r="I13" s="888">
        <v>2293898</v>
      </c>
      <c r="J13" s="888">
        <v>1635943</v>
      </c>
      <c r="K13" s="888">
        <v>10572</v>
      </c>
      <c r="L13" s="888"/>
      <c r="M13" s="888"/>
      <c r="N13" s="888">
        <v>3155493</v>
      </c>
      <c r="O13" s="404"/>
      <c r="P13" s="404"/>
    </row>
    <row r="14" spans="1:16" ht="21" customHeight="1">
      <c r="A14" s="714" t="s">
        <v>1</v>
      </c>
      <c r="B14" s="715" t="s">
        <v>130</v>
      </c>
      <c r="C14" s="1010">
        <f t="shared" si="0"/>
        <v>797896</v>
      </c>
      <c r="D14" s="888">
        <v>228952</v>
      </c>
      <c r="E14" s="1010">
        <f t="shared" si="1"/>
        <v>563594</v>
      </c>
      <c r="F14" s="888">
        <v>400</v>
      </c>
      <c r="G14" s="888">
        <v>563194</v>
      </c>
      <c r="H14" s="888">
        <v>4800</v>
      </c>
      <c r="I14" s="888">
        <v>550</v>
      </c>
      <c r="J14" s="888">
        <v>0</v>
      </c>
      <c r="K14" s="888"/>
      <c r="L14" s="888"/>
      <c r="M14" s="888"/>
      <c r="N14" s="888">
        <v>0</v>
      </c>
      <c r="O14" s="404"/>
      <c r="P14" s="404"/>
    </row>
    <row r="15" spans="1:16" ht="21" customHeight="1">
      <c r="A15" s="714" t="s">
        <v>9</v>
      </c>
      <c r="B15" s="715" t="s">
        <v>131</v>
      </c>
      <c r="C15" s="1010">
        <f t="shared" si="0"/>
        <v>51258</v>
      </c>
      <c r="D15" s="888">
        <v>51258</v>
      </c>
      <c r="E15" s="1010">
        <f t="shared" si="1"/>
        <v>0</v>
      </c>
      <c r="F15" s="888">
        <v>0</v>
      </c>
      <c r="G15" s="888"/>
      <c r="H15" s="888"/>
      <c r="I15" s="888"/>
      <c r="J15" s="888">
        <v>0</v>
      </c>
      <c r="K15" s="888">
        <v>0</v>
      </c>
      <c r="L15" s="888"/>
      <c r="M15" s="888"/>
      <c r="N15" s="888"/>
      <c r="O15" s="404"/>
      <c r="P15" s="404"/>
    </row>
    <row r="16" spans="1:16" ht="21" customHeight="1">
      <c r="A16" s="714" t="s">
        <v>132</v>
      </c>
      <c r="B16" s="715" t="s">
        <v>133</v>
      </c>
      <c r="C16" s="1010">
        <f t="shared" si="0"/>
        <v>35254000</v>
      </c>
      <c r="D16" s="1010">
        <f>+D17+D26</f>
        <v>12926809</v>
      </c>
      <c r="E16" s="1010">
        <f t="shared" si="1"/>
        <v>12444531</v>
      </c>
      <c r="F16" s="1010">
        <f aca="true" t="shared" si="3" ref="F16:N16">+F17+F26</f>
        <v>261825</v>
      </c>
      <c r="G16" s="1010">
        <f t="shared" si="3"/>
        <v>12182706</v>
      </c>
      <c r="H16" s="1010">
        <f t="shared" si="3"/>
        <v>3800</v>
      </c>
      <c r="I16" s="1010">
        <f t="shared" si="3"/>
        <v>2531735</v>
      </c>
      <c r="J16" s="1010">
        <f t="shared" si="3"/>
        <v>4169492</v>
      </c>
      <c r="K16" s="1010">
        <f t="shared" si="3"/>
        <v>10572</v>
      </c>
      <c r="L16" s="1010">
        <f t="shared" si="3"/>
        <v>0</v>
      </c>
      <c r="M16" s="1010">
        <f t="shared" si="3"/>
        <v>0</v>
      </c>
      <c r="N16" s="1010">
        <f t="shared" si="3"/>
        <v>3167061</v>
      </c>
      <c r="O16" s="404"/>
      <c r="P16" s="404"/>
    </row>
    <row r="17" spans="1:16" ht="21" customHeight="1">
      <c r="A17" s="714" t="s">
        <v>51</v>
      </c>
      <c r="B17" s="715" t="s">
        <v>134</v>
      </c>
      <c r="C17" s="1010">
        <f t="shared" si="0"/>
        <v>24065925</v>
      </c>
      <c r="D17" s="1010">
        <f>+D18+D19+D20+D21+D22+D23+D24+D25</f>
        <v>9472012</v>
      </c>
      <c r="E17" s="1010">
        <f t="shared" si="1"/>
        <v>6017624</v>
      </c>
      <c r="F17" s="1010">
        <f aca="true" t="shared" si="4" ref="F17:N17">+F18+F19+F20+F21+F22+F23+F24+F25</f>
        <v>129889</v>
      </c>
      <c r="G17" s="1010">
        <f t="shared" si="4"/>
        <v>5887735</v>
      </c>
      <c r="H17" s="1010">
        <f t="shared" si="4"/>
        <v>3800</v>
      </c>
      <c r="I17" s="1010">
        <f t="shared" si="4"/>
        <v>2443698</v>
      </c>
      <c r="J17" s="1010">
        <f t="shared" si="4"/>
        <v>2955994</v>
      </c>
      <c r="K17" s="1010">
        <f t="shared" si="4"/>
        <v>5736</v>
      </c>
      <c r="L17" s="1010">
        <f t="shared" si="4"/>
        <v>0</v>
      </c>
      <c r="M17" s="1010">
        <f t="shared" si="4"/>
        <v>0</v>
      </c>
      <c r="N17" s="1010">
        <f t="shared" si="4"/>
        <v>3167061</v>
      </c>
      <c r="O17" s="404"/>
      <c r="P17" s="389"/>
    </row>
    <row r="18" spans="1:16" ht="21" customHeight="1">
      <c r="A18" s="714" t="s">
        <v>53</v>
      </c>
      <c r="B18" s="715" t="s">
        <v>135</v>
      </c>
      <c r="C18" s="1010">
        <f t="shared" si="0"/>
        <v>15414848</v>
      </c>
      <c r="D18" s="888">
        <v>6096478</v>
      </c>
      <c r="E18" s="1010">
        <f t="shared" si="1"/>
        <v>3223207</v>
      </c>
      <c r="F18" s="888">
        <v>97759</v>
      </c>
      <c r="G18" s="888">
        <v>3125448</v>
      </c>
      <c r="H18" s="888">
        <v>3600</v>
      </c>
      <c r="I18" s="888">
        <v>1301907</v>
      </c>
      <c r="J18" s="888">
        <v>1631410</v>
      </c>
      <c r="K18" s="888">
        <v>1495</v>
      </c>
      <c r="L18" s="888"/>
      <c r="M18" s="888"/>
      <c r="N18" s="888">
        <v>3156751</v>
      </c>
      <c r="O18" s="404"/>
      <c r="P18" s="389"/>
    </row>
    <row r="19" spans="1:16" ht="21" customHeight="1">
      <c r="A19" s="714" t="s">
        <v>54</v>
      </c>
      <c r="B19" s="715" t="s">
        <v>136</v>
      </c>
      <c r="C19" s="1010">
        <f t="shared" si="0"/>
        <v>1495880</v>
      </c>
      <c r="D19" s="888">
        <v>330301</v>
      </c>
      <c r="E19" s="1010">
        <f t="shared" si="1"/>
        <v>131685</v>
      </c>
      <c r="F19" s="888">
        <v>2692</v>
      </c>
      <c r="G19" s="888">
        <v>128993</v>
      </c>
      <c r="H19" s="888"/>
      <c r="I19" s="888">
        <v>1000000</v>
      </c>
      <c r="J19" s="888">
        <v>33894</v>
      </c>
      <c r="K19" s="888"/>
      <c r="L19" s="888"/>
      <c r="M19" s="888"/>
      <c r="N19" s="888">
        <v>0</v>
      </c>
      <c r="O19" s="404"/>
      <c r="P19" s="389"/>
    </row>
    <row r="20" spans="1:16" ht="21" customHeight="1">
      <c r="A20" s="714" t="s">
        <v>137</v>
      </c>
      <c r="B20" s="715" t="s">
        <v>196</v>
      </c>
      <c r="C20" s="1010">
        <f t="shared" si="0"/>
        <v>41214</v>
      </c>
      <c r="D20" s="888">
        <v>0</v>
      </c>
      <c r="E20" s="1010">
        <f t="shared" si="1"/>
        <v>41214</v>
      </c>
      <c r="F20" s="888">
        <v>3750</v>
      </c>
      <c r="G20" s="888">
        <v>37464</v>
      </c>
      <c r="H20" s="888"/>
      <c r="I20" s="888"/>
      <c r="J20" s="888">
        <v>0</v>
      </c>
      <c r="K20" s="888"/>
      <c r="L20" s="888"/>
      <c r="M20" s="888"/>
      <c r="N20" s="888"/>
      <c r="O20" s="404"/>
      <c r="P20" s="389"/>
    </row>
    <row r="21" spans="1:16" ht="15.75">
      <c r="A21" s="714" t="s">
        <v>139</v>
      </c>
      <c r="B21" s="715" t="s">
        <v>138</v>
      </c>
      <c r="C21" s="1010">
        <f t="shared" si="0"/>
        <v>6983156</v>
      </c>
      <c r="D21" s="888">
        <v>2936719</v>
      </c>
      <c r="E21" s="1010">
        <f t="shared" si="1"/>
        <v>2600403</v>
      </c>
      <c r="F21" s="888">
        <v>25688</v>
      </c>
      <c r="G21" s="888">
        <v>2574715</v>
      </c>
      <c r="H21" s="888">
        <v>200</v>
      </c>
      <c r="I21" s="888">
        <v>141791</v>
      </c>
      <c r="J21" s="888">
        <v>1289492</v>
      </c>
      <c r="K21" s="888">
        <v>4241</v>
      </c>
      <c r="L21" s="888"/>
      <c r="M21" s="888"/>
      <c r="N21" s="888">
        <v>10310</v>
      </c>
      <c r="O21" s="404"/>
      <c r="P21" s="389"/>
    </row>
    <row r="22" spans="1:16" ht="21" customHeight="1">
      <c r="A22" s="714" t="s">
        <v>141</v>
      </c>
      <c r="B22" s="715" t="s">
        <v>140</v>
      </c>
      <c r="C22" s="1010">
        <f t="shared" si="0"/>
        <v>43569</v>
      </c>
      <c r="D22" s="888">
        <v>26001</v>
      </c>
      <c r="E22" s="1010">
        <f t="shared" si="1"/>
        <v>16370</v>
      </c>
      <c r="F22" s="888"/>
      <c r="G22" s="888">
        <v>16370</v>
      </c>
      <c r="H22" s="888"/>
      <c r="I22" s="888">
        <v>0</v>
      </c>
      <c r="J22" s="888">
        <v>1198</v>
      </c>
      <c r="K22" s="888"/>
      <c r="L22" s="888"/>
      <c r="M22" s="888"/>
      <c r="N22" s="888"/>
      <c r="O22" s="404"/>
      <c r="P22" s="389"/>
    </row>
    <row r="23" spans="1:16" ht="21" customHeight="1">
      <c r="A23" s="714" t="s">
        <v>143</v>
      </c>
      <c r="B23" s="715" t="s">
        <v>142</v>
      </c>
      <c r="C23" s="1010">
        <f t="shared" si="0"/>
        <v>23750</v>
      </c>
      <c r="D23" s="888">
        <v>23750</v>
      </c>
      <c r="E23" s="1010">
        <f t="shared" si="1"/>
        <v>0</v>
      </c>
      <c r="F23" s="888"/>
      <c r="G23" s="888"/>
      <c r="H23" s="888"/>
      <c r="I23" s="888"/>
      <c r="J23" s="888">
        <v>0</v>
      </c>
      <c r="K23" s="888"/>
      <c r="L23" s="888"/>
      <c r="M23" s="888"/>
      <c r="N23" s="888"/>
      <c r="O23" s="404"/>
      <c r="P23" s="389"/>
    </row>
    <row r="24" spans="1:16" ht="25.5">
      <c r="A24" s="714" t="s">
        <v>145</v>
      </c>
      <c r="B24" s="716" t="s">
        <v>144</v>
      </c>
      <c r="C24" s="1010">
        <f t="shared" si="0"/>
        <v>0</v>
      </c>
      <c r="D24" s="888">
        <v>0</v>
      </c>
      <c r="E24" s="1010">
        <f t="shared" si="1"/>
        <v>0</v>
      </c>
      <c r="F24" s="888"/>
      <c r="G24" s="888"/>
      <c r="H24" s="888"/>
      <c r="I24" s="888"/>
      <c r="J24" s="888"/>
      <c r="K24" s="888"/>
      <c r="L24" s="888"/>
      <c r="M24" s="888"/>
      <c r="N24" s="888"/>
      <c r="O24" s="404"/>
      <c r="P24" s="389"/>
    </row>
    <row r="25" spans="1:16" ht="21" customHeight="1">
      <c r="A25" s="714" t="s">
        <v>180</v>
      </c>
      <c r="B25" s="715" t="s">
        <v>146</v>
      </c>
      <c r="C25" s="1010">
        <f t="shared" si="0"/>
        <v>63508</v>
      </c>
      <c r="D25" s="888">
        <v>58763</v>
      </c>
      <c r="E25" s="1010">
        <f t="shared" si="1"/>
        <v>4745</v>
      </c>
      <c r="F25" s="888">
        <v>0</v>
      </c>
      <c r="G25" s="888">
        <v>4745</v>
      </c>
      <c r="H25" s="888"/>
      <c r="I25" s="888">
        <v>0</v>
      </c>
      <c r="J25" s="888">
        <v>0</v>
      </c>
      <c r="K25" s="888"/>
      <c r="L25" s="888"/>
      <c r="M25" s="888"/>
      <c r="N25" s="888">
        <v>0</v>
      </c>
      <c r="O25" s="404"/>
      <c r="P25" s="389"/>
    </row>
    <row r="26" spans="1:16" ht="21" customHeight="1">
      <c r="A26" s="714" t="s">
        <v>52</v>
      </c>
      <c r="B26" s="715" t="s">
        <v>147</v>
      </c>
      <c r="C26" s="1010">
        <f t="shared" si="0"/>
        <v>11188075</v>
      </c>
      <c r="D26" s="888">
        <v>3454797</v>
      </c>
      <c r="E26" s="1010">
        <f t="shared" si="1"/>
        <v>6426907</v>
      </c>
      <c r="F26" s="888">
        <v>131936</v>
      </c>
      <c r="G26" s="888">
        <v>6294971</v>
      </c>
      <c r="H26" s="888"/>
      <c r="I26" s="888">
        <v>88037</v>
      </c>
      <c r="J26" s="888">
        <v>1213498</v>
      </c>
      <c r="K26" s="888">
        <v>4836</v>
      </c>
      <c r="L26" s="888"/>
      <c r="M26" s="888"/>
      <c r="N26" s="888"/>
      <c r="O26" s="404"/>
      <c r="P26" s="389"/>
    </row>
    <row r="27" spans="1:16" ht="30.75" customHeight="1">
      <c r="A27" s="728" t="s">
        <v>535</v>
      </c>
      <c r="B27" s="771" t="s">
        <v>752</v>
      </c>
      <c r="C27" s="1028">
        <f aca="true" t="shared" si="5" ref="C27:N27">(C18+C19+C20)/C17</f>
        <v>0.704396028824988</v>
      </c>
      <c r="D27" s="1028">
        <f t="shared" si="5"/>
        <v>0.6785019909180858</v>
      </c>
      <c r="E27" s="1028">
        <f t="shared" si="5"/>
        <v>0.5643599533636532</v>
      </c>
      <c r="F27" s="1028">
        <f t="shared" si="5"/>
        <v>0.802231135815966</v>
      </c>
      <c r="G27" s="1028">
        <f t="shared" si="5"/>
        <v>0.5591122902100722</v>
      </c>
      <c r="H27" s="1028">
        <f t="shared" si="5"/>
        <v>0.9473684210526315</v>
      </c>
      <c r="I27" s="1028">
        <f t="shared" si="5"/>
        <v>0.9419768727559624</v>
      </c>
      <c r="J27" s="1028">
        <f t="shared" si="5"/>
        <v>0.5633651489143753</v>
      </c>
      <c r="K27" s="1028">
        <f t="shared" si="5"/>
        <v>0.26063458856345884</v>
      </c>
      <c r="L27" s="1028" t="e">
        <f t="shared" si="5"/>
        <v>#DIV/0!</v>
      </c>
      <c r="M27" s="1028" t="e">
        <f t="shared" si="5"/>
        <v>#DIV/0!</v>
      </c>
      <c r="N27" s="1028">
        <f t="shared" si="5"/>
        <v>0.9967446159073033</v>
      </c>
      <c r="O27" s="404"/>
      <c r="P27" s="389"/>
    </row>
    <row r="28" spans="1:14" ht="15">
      <c r="A28" s="717"/>
      <c r="B28" s="718"/>
      <c r="C28" s="1027">
        <f aca="true" t="shared" si="6" ref="C28:N28">+C11-(C14+C15+C16)</f>
        <v>-51258</v>
      </c>
      <c r="D28" s="1027">
        <f t="shared" si="6"/>
        <v>-51258</v>
      </c>
      <c r="E28" s="1027">
        <f t="shared" si="6"/>
        <v>0</v>
      </c>
      <c r="F28" s="1027">
        <f t="shared" si="6"/>
        <v>0</v>
      </c>
      <c r="G28" s="1027">
        <f t="shared" si="6"/>
        <v>0</v>
      </c>
      <c r="H28" s="1027">
        <f t="shared" si="6"/>
        <v>0</v>
      </c>
      <c r="I28" s="1027">
        <f t="shared" si="6"/>
        <v>0</v>
      </c>
      <c r="J28" s="1027">
        <f t="shared" si="6"/>
        <v>0</v>
      </c>
      <c r="K28" s="1027">
        <f t="shared" si="6"/>
        <v>0</v>
      </c>
      <c r="L28" s="1027">
        <f t="shared" si="6"/>
        <v>0</v>
      </c>
      <c r="M28" s="1027">
        <f t="shared" si="6"/>
        <v>0</v>
      </c>
      <c r="N28" s="1027">
        <f t="shared" si="6"/>
        <v>0</v>
      </c>
    </row>
  </sheetData>
  <sheetProtection/>
  <mergeCells count="21">
    <mergeCell ref="A10:B10"/>
    <mergeCell ref="H7:H9"/>
    <mergeCell ref="I7:I9"/>
    <mergeCell ref="F8:G8"/>
    <mergeCell ref="D6:N6"/>
    <mergeCell ref="E7:G7"/>
    <mergeCell ref="N7:N9"/>
    <mergeCell ref="D7:D9"/>
    <mergeCell ref="O8:P8"/>
    <mergeCell ref="D2:I2"/>
    <mergeCell ref="D3:I3"/>
    <mergeCell ref="E8:E9"/>
    <mergeCell ref="L7:L9"/>
    <mergeCell ref="M7:M9"/>
    <mergeCell ref="A1:B1"/>
    <mergeCell ref="A2:C2"/>
    <mergeCell ref="A3:B3"/>
    <mergeCell ref="A6:B9"/>
    <mergeCell ref="C6:C9"/>
    <mergeCell ref="K7:K9"/>
    <mergeCell ref="J7:J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4"/>
  <sheetViews>
    <sheetView showZeros="0" view="pageBreakPreview" zoomScale="70" zoomScaleNormal="80" zoomScaleSheetLayoutView="70" zoomScalePageLayoutView="0" workbookViewId="0" topLeftCell="A25">
      <selection activeCell="C45" sqref="C45"/>
    </sheetView>
  </sheetViews>
  <sheetFormatPr defaultColWidth="9.00390625" defaultRowHeight="15.75"/>
  <cols>
    <col min="1" max="1" width="4.25390625" style="391" customWidth="1"/>
    <col min="2" max="2" width="46.875" style="391" customWidth="1"/>
    <col min="3" max="3" width="39.50390625" style="391" customWidth="1"/>
    <col min="4" max="4" width="15.25390625" style="391" customWidth="1"/>
    <col min="5" max="5" width="9.00390625" style="391" customWidth="1"/>
    <col min="6" max="16384" width="9.00390625" style="391" customWidth="1"/>
  </cols>
  <sheetData>
    <row r="1" spans="1:3" s="401" customFormat="1" ht="36" customHeight="1">
      <c r="A1" s="1514" t="s">
        <v>198</v>
      </c>
      <c r="B1" s="1515"/>
      <c r="C1" s="1515"/>
    </row>
    <row r="2" spans="1:3" ht="21.75" customHeight="1">
      <c r="A2" s="1527" t="s">
        <v>66</v>
      </c>
      <c r="B2" s="1528"/>
      <c r="C2" s="970" t="s">
        <v>753</v>
      </c>
    </row>
    <row r="3" spans="1:3" ht="24.75" customHeight="1">
      <c r="A3" s="1529" t="s">
        <v>6</v>
      </c>
      <c r="B3" s="1530"/>
      <c r="C3" s="719">
        <v>1</v>
      </c>
    </row>
    <row r="4" spans="1:5" ht="21" customHeight="1">
      <c r="A4" s="971" t="s">
        <v>51</v>
      </c>
      <c r="B4" s="720" t="s">
        <v>549</v>
      </c>
      <c r="C4" s="981">
        <f>+SUM(C5:C11)</f>
        <v>43569</v>
      </c>
      <c r="D4" s="1024">
        <f>+'03 '!C22</f>
        <v>43569</v>
      </c>
      <c r="E4" s="1037"/>
    </row>
    <row r="5" spans="1:5" s="24" customFormat="1" ht="21" customHeight="1">
      <c r="A5" s="971" t="s">
        <v>53</v>
      </c>
      <c r="B5" s="720" t="s">
        <v>148</v>
      </c>
      <c r="C5" s="831">
        <v>0</v>
      </c>
      <c r="D5" s="1024"/>
      <c r="E5" s="1037"/>
    </row>
    <row r="6" spans="1:5" s="24" customFormat="1" ht="21" customHeight="1">
      <c r="A6" s="971" t="s">
        <v>54</v>
      </c>
      <c r="B6" s="720" t="s">
        <v>149</v>
      </c>
      <c r="C6" s="831">
        <v>2862</v>
      </c>
      <c r="D6" s="1024"/>
      <c r="E6" s="1037"/>
    </row>
    <row r="7" spans="1:5" s="24" customFormat="1" ht="21" customHeight="1">
      <c r="A7" s="971" t="s">
        <v>137</v>
      </c>
      <c r="B7" s="720" t="s">
        <v>150</v>
      </c>
      <c r="C7" s="831">
        <v>40707</v>
      </c>
      <c r="D7" s="1024"/>
      <c r="E7" s="1037"/>
    </row>
    <row r="8" spans="1:5" s="24" customFormat="1" ht="21" customHeight="1">
      <c r="A8" s="971" t="s">
        <v>139</v>
      </c>
      <c r="B8" s="720" t="s">
        <v>151</v>
      </c>
      <c r="C8" s="831"/>
      <c r="D8" s="1024"/>
      <c r="E8" s="1037"/>
    </row>
    <row r="9" spans="1:5" s="24" customFormat="1" ht="21" customHeight="1">
      <c r="A9" s="971" t="s">
        <v>141</v>
      </c>
      <c r="B9" s="720" t="s">
        <v>152</v>
      </c>
      <c r="C9" s="831"/>
      <c r="D9" s="1024"/>
      <c r="E9" s="1037"/>
    </row>
    <row r="10" spans="1:5" s="24" customFormat="1" ht="21" customHeight="1">
      <c r="A10" s="971" t="s">
        <v>143</v>
      </c>
      <c r="B10" s="720" t="s">
        <v>153</v>
      </c>
      <c r="C10" s="831"/>
      <c r="D10" s="1024"/>
      <c r="E10" s="1037"/>
    </row>
    <row r="11" spans="1:5" s="24" customFormat="1" ht="21" customHeight="1">
      <c r="A11" s="971" t="s">
        <v>145</v>
      </c>
      <c r="B11" s="720" t="s">
        <v>155</v>
      </c>
      <c r="C11" s="831"/>
      <c r="D11" s="1024"/>
      <c r="E11" s="1037"/>
    </row>
    <row r="12" spans="1:5" s="402" customFormat="1" ht="21" customHeight="1">
      <c r="A12" s="971" t="s">
        <v>52</v>
      </c>
      <c r="B12" s="720" t="s">
        <v>545</v>
      </c>
      <c r="C12" s="981">
        <f>+C13+C14</f>
        <v>23750</v>
      </c>
      <c r="D12" s="1024">
        <f>+'03 '!C23</f>
        <v>23750</v>
      </c>
      <c r="E12" s="1037"/>
    </row>
    <row r="13" spans="1:5" s="24" customFormat="1" ht="21" customHeight="1">
      <c r="A13" s="971" t="s">
        <v>55</v>
      </c>
      <c r="B13" s="720" t="s">
        <v>154</v>
      </c>
      <c r="C13" s="831">
        <v>23750</v>
      </c>
      <c r="D13" s="1024"/>
      <c r="E13" s="1037"/>
    </row>
    <row r="14" spans="1:5" ht="21" customHeight="1">
      <c r="A14" s="971" t="s">
        <v>56</v>
      </c>
      <c r="B14" s="720" t="s">
        <v>155</v>
      </c>
      <c r="C14" s="889">
        <v>0</v>
      </c>
      <c r="D14" s="1024"/>
      <c r="E14" s="1037"/>
    </row>
    <row r="15" spans="1:5" ht="21" customHeight="1">
      <c r="A15" s="971" t="s">
        <v>57</v>
      </c>
      <c r="B15" s="721" t="s">
        <v>146</v>
      </c>
      <c r="C15" s="981">
        <f>+C16+C17+C18</f>
        <v>63508</v>
      </c>
      <c r="D15" s="1024">
        <f>+'03 '!C25</f>
        <v>63508</v>
      </c>
      <c r="E15" s="1037"/>
    </row>
    <row r="16" spans="1:5" ht="21" customHeight="1">
      <c r="A16" s="971" t="s">
        <v>156</v>
      </c>
      <c r="B16" s="720" t="s">
        <v>183</v>
      </c>
      <c r="C16" s="831">
        <v>0</v>
      </c>
      <c r="D16" s="1024"/>
      <c r="E16" s="1037"/>
    </row>
    <row r="17" spans="1:5" s="24" customFormat="1" ht="30">
      <c r="A17" s="971" t="s">
        <v>158</v>
      </c>
      <c r="B17" s="720" t="s">
        <v>159</v>
      </c>
      <c r="C17" s="831">
        <v>63508</v>
      </c>
      <c r="D17" s="1024"/>
      <c r="E17" s="1037"/>
    </row>
    <row r="18" spans="1:5" s="24" customFormat="1" ht="31.5" customHeight="1">
      <c r="A18" s="971" t="s">
        <v>160</v>
      </c>
      <c r="B18" s="720" t="s">
        <v>161</v>
      </c>
      <c r="C18" s="831">
        <v>0</v>
      </c>
      <c r="D18" s="1024"/>
      <c r="E18" s="1037"/>
    </row>
    <row r="19" spans="1:5" s="24" customFormat="1" ht="21" customHeight="1">
      <c r="A19" s="971" t="s">
        <v>69</v>
      </c>
      <c r="B19" s="720" t="s">
        <v>550</v>
      </c>
      <c r="C19" s="981">
        <f>+SUM(C20:C25)</f>
        <v>1495880</v>
      </c>
      <c r="D19" s="1024">
        <f>+'03 '!C19</f>
        <v>1495880</v>
      </c>
      <c r="E19" s="1037"/>
    </row>
    <row r="20" spans="1:5" s="24" customFormat="1" ht="21" customHeight="1">
      <c r="A20" s="971" t="s">
        <v>162</v>
      </c>
      <c r="B20" s="720" t="s">
        <v>163</v>
      </c>
      <c r="C20" s="831">
        <v>201299</v>
      </c>
      <c r="D20" s="1024"/>
      <c r="E20" s="1037"/>
    </row>
    <row r="21" spans="1:5" s="24" customFormat="1" ht="21" customHeight="1">
      <c r="A21" s="971" t="s">
        <v>164</v>
      </c>
      <c r="B21" s="720" t="s">
        <v>165</v>
      </c>
      <c r="C21" s="831">
        <v>0</v>
      </c>
      <c r="D21" s="1024"/>
      <c r="E21" s="1037"/>
    </row>
    <row r="22" spans="1:5" s="24" customFormat="1" ht="21" customHeight="1">
      <c r="A22" s="971" t="s">
        <v>166</v>
      </c>
      <c r="B22" s="720" t="s">
        <v>167</v>
      </c>
      <c r="C22" s="831">
        <v>160761</v>
      </c>
      <c r="D22" s="1024"/>
      <c r="E22" s="1037"/>
    </row>
    <row r="23" spans="1:5" s="24" customFormat="1" ht="21" customHeight="1">
      <c r="A23" s="971" t="s">
        <v>168</v>
      </c>
      <c r="B23" s="720" t="s">
        <v>151</v>
      </c>
      <c r="C23" s="831">
        <v>1010371</v>
      </c>
      <c r="D23" s="1024"/>
      <c r="E23" s="1037"/>
    </row>
    <row r="24" spans="1:5" s="24" customFormat="1" ht="21" customHeight="1">
      <c r="A24" s="971" t="s">
        <v>169</v>
      </c>
      <c r="B24" s="720" t="s">
        <v>197</v>
      </c>
      <c r="C24" s="831">
        <v>123449</v>
      </c>
      <c r="D24" s="1024"/>
      <c r="E24" s="1037"/>
    </row>
    <row r="25" spans="1:5" s="24" customFormat="1" ht="21" customHeight="1">
      <c r="A25" s="971" t="s">
        <v>170</v>
      </c>
      <c r="B25" s="720" t="s">
        <v>171</v>
      </c>
      <c r="C25" s="831"/>
      <c r="D25" s="1024"/>
      <c r="E25" s="1037"/>
    </row>
    <row r="26" spans="1:5" s="24" customFormat="1" ht="21" customHeight="1">
      <c r="A26" s="971" t="s">
        <v>70</v>
      </c>
      <c r="B26" s="720" t="s">
        <v>548</v>
      </c>
      <c r="C26" s="981">
        <f>+C27+C28+C29</f>
        <v>11188075</v>
      </c>
      <c r="D26" s="1024">
        <f>+'03 '!C26</f>
        <v>11188075</v>
      </c>
      <c r="E26" s="1037"/>
    </row>
    <row r="27" spans="1:4" s="24" customFormat="1" ht="21" customHeight="1">
      <c r="A27" s="971" t="s">
        <v>172</v>
      </c>
      <c r="B27" s="720" t="s">
        <v>163</v>
      </c>
      <c r="C27" s="831">
        <v>10960956</v>
      </c>
      <c r="D27" s="1024"/>
    </row>
    <row r="28" spans="1:4" ht="21" customHeight="1">
      <c r="A28" s="971" t="s">
        <v>173</v>
      </c>
      <c r="B28" s="720" t="s">
        <v>165</v>
      </c>
      <c r="C28" s="831"/>
      <c r="D28" s="1024"/>
    </row>
    <row r="29" spans="1:4" s="24" customFormat="1" ht="21" customHeight="1">
      <c r="A29" s="971" t="s">
        <v>174</v>
      </c>
      <c r="B29" s="720" t="s">
        <v>175</v>
      </c>
      <c r="C29" s="831">
        <v>227119</v>
      </c>
      <c r="D29" s="1024"/>
    </row>
    <row r="30" spans="1:3" ht="27" customHeight="1">
      <c r="A30" s="1036"/>
      <c r="B30" s="1036"/>
      <c r="C30" s="1035" t="str">
        <f>+'Thong tin'!B8</f>
        <v>Trà Vinh, ngày 01 tháng 9 năm 2019</v>
      </c>
    </row>
    <row r="31" spans="1:3" ht="15.75" customHeight="1">
      <c r="A31" s="1526" t="s">
        <v>43</v>
      </c>
      <c r="B31" s="1526"/>
      <c r="C31" s="1000" t="str">
        <f>+'Thong tin'!B7</f>
        <v>PHÓ CỤC TRƯỞNG</v>
      </c>
    </row>
    <row r="32" spans="1:3" s="1033" customFormat="1" ht="18.75">
      <c r="A32" s="437"/>
      <c r="B32" s="1034"/>
      <c r="C32" s="1031"/>
    </row>
    <row r="33" spans="1:3" ht="15.75" customHeight="1">
      <c r="A33" s="437"/>
      <c r="B33" s="1030"/>
      <c r="C33" s="437"/>
    </row>
    <row r="34" spans="1:3" ht="15.75" customHeight="1">
      <c r="A34" s="437"/>
      <c r="B34" s="1030"/>
      <c r="C34" s="437"/>
    </row>
    <row r="35" spans="1:3" ht="15.75" customHeight="1">
      <c r="A35" s="437"/>
      <c r="B35" s="1030"/>
      <c r="C35" s="437"/>
    </row>
    <row r="36" spans="1:3" ht="15.75" customHeight="1">
      <c r="A36" s="437"/>
      <c r="B36" s="1032"/>
      <c r="C36" s="1031"/>
    </row>
    <row r="37" spans="1:3" ht="15.75" customHeight="1">
      <c r="A37" s="437"/>
      <c r="B37" s="1030"/>
      <c r="C37" s="437"/>
    </row>
    <row r="38" spans="1:3" ht="18.75" hidden="1">
      <c r="A38" s="1029" t="s">
        <v>47</v>
      </c>
      <c r="B38" s="438"/>
      <c r="C38" s="438"/>
    </row>
    <row r="39" spans="1:3" ht="18.75" hidden="1">
      <c r="A39" s="437"/>
      <c r="B39" s="437" t="s">
        <v>822</v>
      </c>
      <c r="C39" s="437"/>
    </row>
    <row r="40" spans="1:3" ht="18.75" hidden="1">
      <c r="A40" s="437"/>
      <c r="B40" s="437" t="s">
        <v>821</v>
      </c>
      <c r="C40" s="437"/>
    </row>
    <row r="41" spans="1:3" ht="18.75" hidden="1">
      <c r="A41" s="437"/>
      <c r="B41" s="437" t="s">
        <v>820</v>
      </c>
      <c r="C41" s="437"/>
    </row>
    <row r="42" spans="1:3" ht="18.75" hidden="1">
      <c r="A42" s="437"/>
      <c r="B42" s="437" t="s">
        <v>819</v>
      </c>
      <c r="C42" s="437"/>
    </row>
    <row r="43" spans="1:3" ht="18.75">
      <c r="A43" s="437"/>
      <c r="B43" s="437"/>
      <c r="C43" s="437"/>
    </row>
    <row r="44" spans="1:3" ht="18.75">
      <c r="A44" s="1521" t="str">
        <f>+'Thong tin'!B5</f>
        <v>Nhan Quốc Hải</v>
      </c>
      <c r="B44" s="1521"/>
      <c r="C44" s="848" t="str">
        <f>+'Thong tin'!B6</f>
        <v>Nguyễn Minh Khiêm</v>
      </c>
    </row>
  </sheetData>
  <sheetProtection/>
  <mergeCells count="5">
    <mergeCell ref="A31:B31"/>
    <mergeCell ref="A44:B44"/>
    <mergeCell ref="A1:C1"/>
    <mergeCell ref="A2:B2"/>
    <mergeCell ref="A3:B3"/>
  </mergeCells>
  <printOptions/>
  <pageMargins left="0.37" right="0.25" top="0.24" bottom="0.25"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0" zoomScaleNormal="85" zoomScaleSheetLayoutView="80" zoomScalePageLayoutView="0" workbookViewId="0" topLeftCell="A7">
      <selection activeCell="D4" sqref="D4"/>
    </sheetView>
  </sheetViews>
  <sheetFormatPr defaultColWidth="9.00390625" defaultRowHeight="15.75"/>
  <cols>
    <col min="1" max="1" width="3.625" style="401" customWidth="1"/>
    <col min="2" max="2" width="17.875" style="379" customWidth="1"/>
    <col min="3" max="3" width="11.75390625" style="379" customWidth="1"/>
    <col min="4" max="4" width="10.875" style="379" customWidth="1"/>
    <col min="5" max="5" width="12.25390625" style="379" customWidth="1"/>
    <col min="6" max="6" width="7.625" style="379" customWidth="1"/>
    <col min="7" max="7" width="8.625" style="379" customWidth="1"/>
    <col min="8" max="9" width="7.625" style="379" customWidth="1"/>
    <col min="10" max="10" width="10.75390625" style="379" customWidth="1"/>
    <col min="11" max="11" width="7.125" style="379" customWidth="1"/>
    <col min="12" max="12" width="8.125" style="379" customWidth="1"/>
    <col min="13" max="13" width="7.125" style="379" customWidth="1"/>
    <col min="14" max="14" width="5.75390625" style="379" customWidth="1"/>
    <col min="15" max="15" width="6.25390625" style="379" customWidth="1"/>
    <col min="16" max="16384" width="9.00390625" style="379" customWidth="1"/>
  </cols>
  <sheetData>
    <row r="1" spans="1:17" ht="24.75" customHeight="1">
      <c r="A1" s="1475" t="s">
        <v>32</v>
      </c>
      <c r="B1" s="1475"/>
      <c r="C1" s="975"/>
      <c r="D1" s="1531" t="s">
        <v>188</v>
      </c>
      <c r="E1" s="1531"/>
      <c r="F1" s="1531"/>
      <c r="G1" s="1531"/>
      <c r="H1" s="1531"/>
      <c r="I1" s="1531"/>
      <c r="J1" s="1531"/>
      <c r="K1" s="1531"/>
      <c r="L1" s="1475" t="s">
        <v>537</v>
      </c>
      <c r="M1" s="1475"/>
      <c r="N1" s="1475"/>
      <c r="O1" s="1475"/>
      <c r="P1" s="389"/>
      <c r="Q1" s="389"/>
    </row>
    <row r="2" spans="1:17" ht="16.5" customHeight="1">
      <c r="A2" s="1475" t="s">
        <v>333</v>
      </c>
      <c r="B2" s="1475"/>
      <c r="C2" s="1475"/>
      <c r="D2" s="1531" t="s">
        <v>177</v>
      </c>
      <c r="E2" s="1531"/>
      <c r="F2" s="1531"/>
      <c r="G2" s="1531"/>
      <c r="H2" s="1531"/>
      <c r="I2" s="1531"/>
      <c r="J2" s="1531"/>
      <c r="K2" s="1531"/>
      <c r="L2" s="1475" t="str">
        <f>'[11]Thong tin'!B4</f>
        <v>CTHADS TRÀ VINH</v>
      </c>
      <c r="M2" s="1475"/>
      <c r="N2" s="1475"/>
      <c r="O2" s="1475"/>
      <c r="P2" s="389"/>
      <c r="Q2" s="392"/>
    </row>
    <row r="3" spans="1:17" ht="16.5" customHeight="1">
      <c r="A3" s="1475" t="s">
        <v>334</v>
      </c>
      <c r="B3" s="1475"/>
      <c r="C3" s="735"/>
      <c r="D3" s="1543" t="str">
        <f>+'Thong tin'!B3</f>
        <v>12 tháng / năm 2019</v>
      </c>
      <c r="E3" s="1543"/>
      <c r="F3" s="1543"/>
      <c r="G3" s="1543"/>
      <c r="H3" s="1543"/>
      <c r="I3" s="1543"/>
      <c r="J3" s="1543"/>
      <c r="K3" s="1543"/>
      <c r="L3" s="1475" t="s">
        <v>748</v>
      </c>
      <c r="M3" s="1475"/>
      <c r="N3" s="1475"/>
      <c r="O3" s="1475"/>
      <c r="P3" s="389"/>
      <c r="Q3" s="404"/>
    </row>
    <row r="4" spans="1:17" ht="16.5" customHeight="1">
      <c r="A4" t="s">
        <v>115</v>
      </c>
      <c r="B4"/>
      <c r="C4" s="735"/>
      <c r="D4"/>
      <c r="E4"/>
      <c r="F4" s="735"/>
      <c r="G4"/>
      <c r="H4"/>
      <c r="I4"/>
      <c r="J4" s="735"/>
      <c r="K4"/>
      <c r="L4" s="1475" t="s">
        <v>394</v>
      </c>
      <c r="M4" s="1475"/>
      <c r="N4" s="1475"/>
      <c r="O4" s="1475"/>
      <c r="P4" s="389"/>
      <c r="Q4" s="404"/>
    </row>
    <row r="5" spans="1:17" ht="16.5" customHeight="1">
      <c r="A5" s="736"/>
      <c r="B5" s="735"/>
      <c r="C5" s="735"/>
      <c r="D5" s="735"/>
      <c r="E5" s="735"/>
      <c r="F5" s="737"/>
      <c r="G5"/>
      <c r="H5"/>
      <c r="I5"/>
      <c r="J5" s="737"/>
      <c r="K5" s="738"/>
      <c r="L5" s="738"/>
      <c r="M5" s="738" t="s">
        <v>189</v>
      </c>
      <c r="N5" s="735"/>
      <c r="O5" s="735"/>
      <c r="P5" s="389"/>
      <c r="Q5" s="404"/>
    </row>
    <row r="6" spans="1:17" ht="18.75" customHeight="1">
      <c r="A6" s="1532" t="s">
        <v>65</v>
      </c>
      <c r="B6" s="1533"/>
      <c r="C6" s="1546" t="s">
        <v>38</v>
      </c>
      <c r="D6" s="1546" t="s">
        <v>330</v>
      </c>
      <c r="E6" s="1548"/>
      <c r="F6" s="1548"/>
      <c r="G6" s="1548"/>
      <c r="H6" s="1548"/>
      <c r="I6" s="1548"/>
      <c r="J6" s="1548"/>
      <c r="K6" s="1548"/>
      <c r="L6" s="1548"/>
      <c r="M6" s="1548"/>
      <c r="N6" s="1548"/>
      <c r="O6" s="1549"/>
      <c r="P6" s="389"/>
      <c r="Q6" s="404"/>
    </row>
    <row r="7" spans="1:17" ht="20.25" customHeight="1">
      <c r="A7" s="1534"/>
      <c r="B7" s="1535"/>
      <c r="C7" s="1547"/>
      <c r="D7" s="1550" t="s">
        <v>116</v>
      </c>
      <c r="E7" s="1552" t="s">
        <v>117</v>
      </c>
      <c r="F7" s="1553"/>
      <c r="G7" s="1554"/>
      <c r="H7" s="1538" t="s">
        <v>118</v>
      </c>
      <c r="I7" s="1538" t="s">
        <v>119</v>
      </c>
      <c r="J7" s="1538" t="s">
        <v>193</v>
      </c>
      <c r="K7" s="1538" t="s">
        <v>121</v>
      </c>
      <c r="L7" s="1538" t="s">
        <v>122</v>
      </c>
      <c r="M7" s="1538" t="s">
        <v>123</v>
      </c>
      <c r="N7" s="1538" t="s">
        <v>178</v>
      </c>
      <c r="O7" s="1538" t="s">
        <v>124</v>
      </c>
      <c r="P7" s="404"/>
      <c r="Q7" s="404"/>
    </row>
    <row r="8" spans="1:17" ht="21.75" customHeight="1">
      <c r="A8" s="1534"/>
      <c r="B8" s="1535"/>
      <c r="C8" s="1547"/>
      <c r="D8" s="1550"/>
      <c r="E8" s="1540" t="s">
        <v>37</v>
      </c>
      <c r="F8" s="1541" t="s">
        <v>7</v>
      </c>
      <c r="G8" s="1542"/>
      <c r="H8" s="1538"/>
      <c r="I8" s="1538"/>
      <c r="J8" s="1538"/>
      <c r="K8" s="1538"/>
      <c r="L8" s="1538"/>
      <c r="M8" s="1538"/>
      <c r="N8" s="1538"/>
      <c r="O8" s="1538"/>
      <c r="P8" s="1524"/>
      <c r="Q8" s="1524"/>
    </row>
    <row r="9" spans="1:17" ht="21.75" customHeight="1">
      <c r="A9" s="1536"/>
      <c r="B9" s="1537"/>
      <c r="C9" s="1547"/>
      <c r="D9" s="1551"/>
      <c r="E9" s="1539"/>
      <c r="F9" s="974" t="s">
        <v>194</v>
      </c>
      <c r="G9" s="739" t="s">
        <v>195</v>
      </c>
      <c r="H9" s="1539"/>
      <c r="I9" s="1539"/>
      <c r="J9" s="1539"/>
      <c r="K9" s="1539"/>
      <c r="L9" s="1539"/>
      <c r="M9" s="1539"/>
      <c r="N9" s="1539"/>
      <c r="O9" s="1539"/>
      <c r="P9" s="405"/>
      <c r="Q9" s="405"/>
    </row>
    <row r="10" spans="1:17" s="383" customFormat="1" ht="22.5" customHeight="1">
      <c r="A10" s="1544" t="s">
        <v>40</v>
      </c>
      <c r="B10" s="1545"/>
      <c r="C10" s="740">
        <v>1</v>
      </c>
      <c r="D10" s="740">
        <v>2</v>
      </c>
      <c r="E10" s="740">
        <v>3</v>
      </c>
      <c r="F10" s="740">
        <v>4</v>
      </c>
      <c r="G10" s="740">
        <v>5</v>
      </c>
      <c r="H10" s="740">
        <v>6</v>
      </c>
      <c r="I10" s="740">
        <v>7</v>
      </c>
      <c r="J10" s="740">
        <v>8</v>
      </c>
      <c r="K10" s="740">
        <v>9</v>
      </c>
      <c r="L10" s="740">
        <v>10</v>
      </c>
      <c r="M10" s="740">
        <v>11</v>
      </c>
      <c r="N10" s="740">
        <v>12</v>
      </c>
      <c r="O10" s="740">
        <v>13</v>
      </c>
      <c r="P10" s="411"/>
      <c r="Q10" s="411"/>
    </row>
    <row r="11" spans="1:17" ht="21" customHeight="1">
      <c r="A11" s="741" t="s">
        <v>0</v>
      </c>
      <c r="B11" s="742" t="s">
        <v>127</v>
      </c>
      <c r="C11" s="1039">
        <f aca="true" t="shared" si="0" ref="C11:C25">+D11+E11+H11+I11+J11+K11+L11+M11+N11+O11</f>
        <v>956609694</v>
      </c>
      <c r="D11" s="1039">
        <f>+D12+D13</f>
        <v>496230013</v>
      </c>
      <c r="E11" s="1039">
        <f aca="true" t="shared" si="1" ref="E11:E25">+F11+G11</f>
        <v>49208048</v>
      </c>
      <c r="F11" s="1039">
        <f aca="true" t="shared" si="2" ref="F11:O11">+F12+F13</f>
        <v>0</v>
      </c>
      <c r="G11" s="1039">
        <f t="shared" si="2"/>
        <v>49208048</v>
      </c>
      <c r="H11" s="1039">
        <f t="shared" si="2"/>
        <v>0</v>
      </c>
      <c r="I11" s="1039">
        <f t="shared" si="2"/>
        <v>19666961</v>
      </c>
      <c r="J11" s="1039">
        <f t="shared" si="2"/>
        <v>372990633</v>
      </c>
      <c r="K11" s="1039">
        <f t="shared" si="2"/>
        <v>312558</v>
      </c>
      <c r="L11" s="1039">
        <f t="shared" si="2"/>
        <v>17859433</v>
      </c>
      <c r="M11" s="1039">
        <f t="shared" si="2"/>
        <v>341481</v>
      </c>
      <c r="N11" s="1039">
        <f t="shared" si="2"/>
        <v>0</v>
      </c>
      <c r="O11" s="1039">
        <f t="shared" si="2"/>
        <v>567</v>
      </c>
      <c r="P11" s="404"/>
      <c r="Q11" s="404"/>
    </row>
    <row r="12" spans="1:17" ht="21" customHeight="1">
      <c r="A12" s="743">
        <v>1</v>
      </c>
      <c r="B12" s="744" t="s">
        <v>128</v>
      </c>
      <c r="C12" s="1039">
        <f t="shared" si="0"/>
        <v>620314282</v>
      </c>
      <c r="D12" s="890">
        <v>314402133</v>
      </c>
      <c r="E12" s="1039">
        <f t="shared" si="1"/>
        <v>20550190</v>
      </c>
      <c r="F12" s="890"/>
      <c r="G12" s="890">
        <v>20550190</v>
      </c>
      <c r="H12" s="890"/>
      <c r="I12" s="890">
        <v>8482203</v>
      </c>
      <c r="J12" s="890">
        <v>276588864</v>
      </c>
      <c r="K12" s="890"/>
      <c r="L12" s="890">
        <v>0</v>
      </c>
      <c r="M12" s="890">
        <v>290325</v>
      </c>
      <c r="N12" s="890"/>
      <c r="O12" s="890">
        <v>567</v>
      </c>
      <c r="P12" s="404"/>
      <c r="Q12" s="404"/>
    </row>
    <row r="13" spans="1:17" ht="21" customHeight="1">
      <c r="A13" s="743">
        <v>2</v>
      </c>
      <c r="B13" s="744" t="s">
        <v>129</v>
      </c>
      <c r="C13" s="1039">
        <f t="shared" si="0"/>
        <v>336295412</v>
      </c>
      <c r="D13" s="890">
        <v>181827880</v>
      </c>
      <c r="E13" s="1039">
        <f t="shared" si="1"/>
        <v>28657858</v>
      </c>
      <c r="F13" s="890"/>
      <c r="G13" s="890">
        <v>28657858</v>
      </c>
      <c r="H13" s="890"/>
      <c r="I13" s="890">
        <v>11184758</v>
      </c>
      <c r="J13" s="890">
        <v>96401769</v>
      </c>
      <c r="K13" s="890">
        <v>312558</v>
      </c>
      <c r="L13" s="890">
        <v>17859433</v>
      </c>
      <c r="M13" s="890">
        <v>51156</v>
      </c>
      <c r="N13" s="890"/>
      <c r="O13" s="890"/>
      <c r="P13" s="404"/>
      <c r="Q13" s="404"/>
    </row>
    <row r="14" spans="1:17" ht="21" customHeight="1">
      <c r="A14" s="743" t="s">
        <v>1</v>
      </c>
      <c r="B14" s="744" t="s">
        <v>130</v>
      </c>
      <c r="C14" s="1039">
        <f t="shared" si="0"/>
        <v>57245327</v>
      </c>
      <c r="D14" s="890">
        <v>11949324</v>
      </c>
      <c r="E14" s="1039">
        <f t="shared" si="1"/>
        <v>1797766</v>
      </c>
      <c r="F14" s="890"/>
      <c r="G14" s="890">
        <v>1797766</v>
      </c>
      <c r="H14" s="890"/>
      <c r="I14" s="890">
        <v>1016575</v>
      </c>
      <c r="J14" s="890">
        <v>42481662</v>
      </c>
      <c r="K14" s="890"/>
      <c r="L14" s="890"/>
      <c r="M14" s="890"/>
      <c r="N14" s="890"/>
      <c r="O14" s="890"/>
      <c r="P14" s="404"/>
      <c r="Q14" s="404"/>
    </row>
    <row r="15" spans="1:17" ht="21" customHeight="1">
      <c r="A15" s="743" t="s">
        <v>9</v>
      </c>
      <c r="B15" s="744" t="s">
        <v>131</v>
      </c>
      <c r="C15" s="1039">
        <f t="shared" si="0"/>
        <v>10014742</v>
      </c>
      <c r="D15" s="890">
        <v>10014742</v>
      </c>
      <c r="E15" s="1039">
        <f t="shared" si="1"/>
        <v>0</v>
      </c>
      <c r="F15" s="890"/>
      <c r="G15" s="890"/>
      <c r="H15" s="890"/>
      <c r="I15" s="890"/>
      <c r="J15" s="890">
        <v>0</v>
      </c>
      <c r="K15" s="890"/>
      <c r="L15" s="890"/>
      <c r="M15" s="890"/>
      <c r="N15" s="890"/>
      <c r="O15" s="890"/>
      <c r="P15" s="404"/>
      <c r="Q15" s="404"/>
    </row>
    <row r="16" spans="1:17" ht="21" customHeight="1">
      <c r="A16" s="743" t="s">
        <v>132</v>
      </c>
      <c r="B16" s="744" t="s">
        <v>133</v>
      </c>
      <c r="C16" s="1039">
        <f t="shared" si="0"/>
        <v>899364367</v>
      </c>
      <c r="D16" s="1039">
        <f>+D17+D25</f>
        <v>484280689</v>
      </c>
      <c r="E16" s="1039">
        <f t="shared" si="1"/>
        <v>47410282</v>
      </c>
      <c r="F16" s="1039">
        <f aca="true" t="shared" si="3" ref="F16:O16">+F17+F25</f>
        <v>0</v>
      </c>
      <c r="G16" s="1039">
        <f t="shared" si="3"/>
        <v>47410282</v>
      </c>
      <c r="H16" s="1039">
        <f t="shared" si="3"/>
        <v>0</v>
      </c>
      <c r="I16" s="1039">
        <f t="shared" si="3"/>
        <v>18650386</v>
      </c>
      <c r="J16" s="1039">
        <f t="shared" si="3"/>
        <v>330508971</v>
      </c>
      <c r="K16" s="1039">
        <f t="shared" si="3"/>
        <v>312558</v>
      </c>
      <c r="L16" s="1039">
        <f t="shared" si="3"/>
        <v>17859433</v>
      </c>
      <c r="M16" s="1039">
        <f t="shared" si="3"/>
        <v>341481</v>
      </c>
      <c r="N16" s="1039">
        <f t="shared" si="3"/>
        <v>0</v>
      </c>
      <c r="O16" s="1039">
        <f t="shared" si="3"/>
        <v>567</v>
      </c>
      <c r="P16" s="404"/>
      <c r="Q16" s="389"/>
    </row>
    <row r="17" spans="1:17" ht="21" customHeight="1">
      <c r="A17" s="743" t="s">
        <v>51</v>
      </c>
      <c r="B17" s="745" t="s">
        <v>134</v>
      </c>
      <c r="C17" s="1039">
        <f t="shared" si="0"/>
        <v>523255591</v>
      </c>
      <c r="D17" s="1039">
        <f>+D18+D19+D20+D21+D22+D23+D24</f>
        <v>293785519</v>
      </c>
      <c r="E17" s="1039">
        <f t="shared" si="1"/>
        <v>24942579</v>
      </c>
      <c r="F17" s="1039">
        <f aca="true" t="shared" si="4" ref="F17:O17">+SUM(F18:F24)</f>
        <v>0</v>
      </c>
      <c r="G17" s="1039">
        <f t="shared" si="4"/>
        <v>24942579</v>
      </c>
      <c r="H17" s="1039">
        <f t="shared" si="4"/>
        <v>0</v>
      </c>
      <c r="I17" s="1039">
        <f t="shared" si="4"/>
        <v>13645637</v>
      </c>
      <c r="J17" s="1039">
        <f t="shared" si="4"/>
        <v>172972405</v>
      </c>
      <c r="K17" s="1039">
        <f t="shared" si="4"/>
        <v>50018</v>
      </c>
      <c r="L17" s="1039">
        <f t="shared" si="4"/>
        <v>17859433</v>
      </c>
      <c r="M17" s="1039">
        <f t="shared" si="4"/>
        <v>0</v>
      </c>
      <c r="N17" s="1039">
        <f t="shared" si="4"/>
        <v>0</v>
      </c>
      <c r="O17" s="1039">
        <f t="shared" si="4"/>
        <v>0</v>
      </c>
      <c r="P17" s="404"/>
      <c r="Q17" s="389"/>
    </row>
    <row r="18" spans="1:17" ht="21" customHeight="1">
      <c r="A18" s="743" t="s">
        <v>53</v>
      </c>
      <c r="B18" s="744" t="s">
        <v>135</v>
      </c>
      <c r="C18" s="1039">
        <f t="shared" si="0"/>
        <v>161321978</v>
      </c>
      <c r="D18" s="890">
        <v>79102276</v>
      </c>
      <c r="E18" s="1039">
        <f t="shared" si="1"/>
        <v>4580342</v>
      </c>
      <c r="F18" s="890"/>
      <c r="G18" s="890">
        <v>4580342</v>
      </c>
      <c r="H18" s="890"/>
      <c r="I18" s="890">
        <v>7205941</v>
      </c>
      <c r="J18" s="890">
        <v>52575057</v>
      </c>
      <c r="K18" s="890"/>
      <c r="L18" s="890">
        <v>17858362</v>
      </c>
      <c r="M18" s="890">
        <v>0</v>
      </c>
      <c r="N18" s="890"/>
      <c r="O18" s="890"/>
      <c r="P18" s="404"/>
      <c r="Q18" s="389"/>
    </row>
    <row r="19" spans="1:17" ht="21" customHeight="1">
      <c r="A19" s="743" t="s">
        <v>54</v>
      </c>
      <c r="B19" s="744" t="s">
        <v>136</v>
      </c>
      <c r="C19" s="1039">
        <f t="shared" si="0"/>
        <v>49418548</v>
      </c>
      <c r="D19" s="890">
        <v>38353900</v>
      </c>
      <c r="E19" s="1039">
        <f t="shared" si="1"/>
        <v>122819</v>
      </c>
      <c r="F19" s="890"/>
      <c r="G19" s="890">
        <v>122819</v>
      </c>
      <c r="H19" s="890"/>
      <c r="I19" s="890">
        <v>1040070</v>
      </c>
      <c r="J19" s="890">
        <v>9901759</v>
      </c>
      <c r="K19" s="890"/>
      <c r="L19" s="890"/>
      <c r="M19" s="890">
        <v>0</v>
      </c>
      <c r="N19" s="890"/>
      <c r="O19" s="890"/>
      <c r="P19" s="404"/>
      <c r="Q19" s="389"/>
    </row>
    <row r="20" spans="1:17" ht="21" customHeight="1">
      <c r="A20" s="743" t="s">
        <v>137</v>
      </c>
      <c r="B20" s="744" t="s">
        <v>138</v>
      </c>
      <c r="C20" s="1039">
        <f t="shared" si="0"/>
        <v>309250980</v>
      </c>
      <c r="D20" s="1041">
        <v>173824221</v>
      </c>
      <c r="E20" s="1040">
        <f t="shared" si="1"/>
        <v>19919132</v>
      </c>
      <c r="F20" s="890"/>
      <c r="G20" s="890">
        <v>19919132</v>
      </c>
      <c r="H20" s="890"/>
      <c r="I20" s="890">
        <v>5399626</v>
      </c>
      <c r="J20" s="890">
        <v>110056912</v>
      </c>
      <c r="K20" s="890">
        <v>50018</v>
      </c>
      <c r="L20" s="890">
        <v>1071</v>
      </c>
      <c r="M20" s="890">
        <v>0</v>
      </c>
      <c r="N20" s="890"/>
      <c r="O20" s="890">
        <v>0</v>
      </c>
      <c r="P20" s="404"/>
      <c r="Q20" s="389"/>
    </row>
    <row r="21" spans="1:17" ht="21" customHeight="1">
      <c r="A21" s="743" t="s">
        <v>139</v>
      </c>
      <c r="B21" s="744" t="s">
        <v>140</v>
      </c>
      <c r="C21" s="1039">
        <f t="shared" si="0"/>
        <v>2766921</v>
      </c>
      <c r="D21" s="890">
        <v>2132990</v>
      </c>
      <c r="E21" s="1039">
        <f t="shared" si="1"/>
        <v>227371</v>
      </c>
      <c r="F21" s="890"/>
      <c r="G21" s="890">
        <v>227371</v>
      </c>
      <c r="H21" s="890"/>
      <c r="I21" s="890">
        <v>0</v>
      </c>
      <c r="J21" s="890">
        <v>406560</v>
      </c>
      <c r="K21" s="890"/>
      <c r="L21" s="890"/>
      <c r="M21" s="890"/>
      <c r="N21" s="890"/>
      <c r="O21" s="890"/>
      <c r="P21" s="404"/>
      <c r="Q21" s="389"/>
    </row>
    <row r="22" spans="1:17" ht="21" customHeight="1">
      <c r="A22" s="743" t="s">
        <v>141</v>
      </c>
      <c r="B22" s="744" t="s">
        <v>142</v>
      </c>
      <c r="C22" s="1039">
        <f t="shared" si="0"/>
        <v>32850</v>
      </c>
      <c r="D22" s="890">
        <v>32850</v>
      </c>
      <c r="E22" s="1039">
        <f t="shared" si="1"/>
        <v>0</v>
      </c>
      <c r="F22" s="890"/>
      <c r="G22" s="890"/>
      <c r="H22" s="890"/>
      <c r="I22" s="890"/>
      <c r="J22" s="890">
        <v>0</v>
      </c>
      <c r="K22" s="890"/>
      <c r="L22" s="890"/>
      <c r="M22" s="890"/>
      <c r="N22" s="890"/>
      <c r="O22" s="890"/>
      <c r="P22" s="404"/>
      <c r="Q22" s="389"/>
    </row>
    <row r="23" spans="1:17" ht="22.5">
      <c r="A23" s="743" t="s">
        <v>143</v>
      </c>
      <c r="B23" s="746" t="s">
        <v>144</v>
      </c>
      <c r="C23" s="1039">
        <f t="shared" si="0"/>
        <v>0</v>
      </c>
      <c r="D23" s="890"/>
      <c r="E23" s="1039">
        <f t="shared" si="1"/>
        <v>0</v>
      </c>
      <c r="F23" s="890"/>
      <c r="G23" s="890"/>
      <c r="H23" s="890"/>
      <c r="I23" s="890"/>
      <c r="J23" s="890">
        <v>0</v>
      </c>
      <c r="K23" s="890"/>
      <c r="L23" s="890"/>
      <c r="M23" s="890"/>
      <c r="N23" s="890"/>
      <c r="O23" s="890"/>
      <c r="P23" s="404"/>
      <c r="Q23" s="389"/>
    </row>
    <row r="24" spans="1:17" ht="21" customHeight="1">
      <c r="A24" s="743" t="s">
        <v>145</v>
      </c>
      <c r="B24" s="744" t="s">
        <v>146</v>
      </c>
      <c r="C24" s="1039">
        <f t="shared" si="0"/>
        <v>464314</v>
      </c>
      <c r="D24" s="890">
        <v>339282</v>
      </c>
      <c r="E24" s="1039">
        <f t="shared" si="1"/>
        <v>92915</v>
      </c>
      <c r="F24" s="890"/>
      <c r="G24" s="890">
        <v>92915</v>
      </c>
      <c r="H24" s="890"/>
      <c r="I24" s="890">
        <v>0</v>
      </c>
      <c r="J24" s="890">
        <v>32117</v>
      </c>
      <c r="K24" s="890"/>
      <c r="L24" s="890"/>
      <c r="M24" s="890"/>
      <c r="N24" s="890"/>
      <c r="O24" s="890"/>
      <c r="P24" s="404"/>
      <c r="Q24" s="389"/>
    </row>
    <row r="25" spans="1:17" ht="21" customHeight="1">
      <c r="A25" s="743" t="s">
        <v>52</v>
      </c>
      <c r="B25" s="744" t="s">
        <v>147</v>
      </c>
      <c r="C25" s="1039">
        <f t="shared" si="0"/>
        <v>376108776</v>
      </c>
      <c r="D25" s="890">
        <v>190495170</v>
      </c>
      <c r="E25" s="1039">
        <f t="shared" si="1"/>
        <v>22467703</v>
      </c>
      <c r="F25" s="890"/>
      <c r="G25" s="890">
        <v>22467703</v>
      </c>
      <c r="H25" s="890"/>
      <c r="I25" s="890">
        <v>5004749</v>
      </c>
      <c r="J25" s="890">
        <v>157536566</v>
      </c>
      <c r="K25" s="890">
        <v>262540</v>
      </c>
      <c r="L25" s="890"/>
      <c r="M25" s="890">
        <v>341481</v>
      </c>
      <c r="N25" s="890"/>
      <c r="O25" s="890">
        <v>567</v>
      </c>
      <c r="P25" s="404"/>
      <c r="Q25" s="389"/>
    </row>
    <row r="26" spans="1:17" ht="23.25">
      <c r="A26" s="747" t="s">
        <v>535</v>
      </c>
      <c r="B26" s="748" t="s">
        <v>749</v>
      </c>
      <c r="C26" s="749">
        <f aca="true" t="shared" si="5" ref="C26:O26">(C18+C19)/C17</f>
        <v>0.4027487324067599</v>
      </c>
      <c r="D26" s="749">
        <f t="shared" si="5"/>
        <v>0.3998024695015686</v>
      </c>
      <c r="E26" s="749">
        <f t="shared" si="5"/>
        <v>0.18855953107335052</v>
      </c>
      <c r="F26" s="749" t="e">
        <f t="shared" si="5"/>
        <v>#DIV/0!</v>
      </c>
      <c r="G26" s="749">
        <f t="shared" si="5"/>
        <v>0.18855953107335052</v>
      </c>
      <c r="H26" s="749" t="e">
        <f t="shared" si="5"/>
        <v>#DIV/0!</v>
      </c>
      <c r="I26" s="749">
        <f t="shared" si="5"/>
        <v>0.604296523496851</v>
      </c>
      <c r="J26" s="749">
        <f t="shared" si="5"/>
        <v>0.3611952785185591</v>
      </c>
      <c r="K26" s="749">
        <f t="shared" si="5"/>
        <v>0</v>
      </c>
      <c r="L26" s="749">
        <f t="shared" si="5"/>
        <v>0.9999400316908157</v>
      </c>
      <c r="M26" s="749" t="e">
        <f t="shared" si="5"/>
        <v>#DIV/0!</v>
      </c>
      <c r="N26" s="749" t="e">
        <f t="shared" si="5"/>
        <v>#DIV/0!</v>
      </c>
      <c r="O26" s="749" t="e">
        <f t="shared" si="5"/>
        <v>#DIV/0!</v>
      </c>
      <c r="P26" s="404"/>
      <c r="Q26" s="389"/>
    </row>
    <row r="27" spans="1:15" ht="15">
      <c r="A27" s="750"/>
      <c r="B27" s="751"/>
      <c r="C27" s="1038">
        <f aca="true" t="shared" si="6" ref="C27:O27">+C11-(C14+C15+C16)</f>
        <v>-10014742</v>
      </c>
      <c r="D27" s="1038">
        <f t="shared" si="6"/>
        <v>-10014742</v>
      </c>
      <c r="E27" s="1038">
        <f t="shared" si="6"/>
        <v>0</v>
      </c>
      <c r="F27" s="1038">
        <f t="shared" si="6"/>
        <v>0</v>
      </c>
      <c r="G27" s="1038">
        <f t="shared" si="6"/>
        <v>0</v>
      </c>
      <c r="H27" s="1038">
        <f t="shared" si="6"/>
        <v>0</v>
      </c>
      <c r="I27" s="1038">
        <f t="shared" si="6"/>
        <v>0</v>
      </c>
      <c r="J27" s="1038">
        <f t="shared" si="6"/>
        <v>0</v>
      </c>
      <c r="K27" s="1038">
        <f t="shared" si="6"/>
        <v>0</v>
      </c>
      <c r="L27" s="1038">
        <f t="shared" si="6"/>
        <v>0</v>
      </c>
      <c r="M27" s="1038">
        <f t="shared" si="6"/>
        <v>0</v>
      </c>
      <c r="N27" s="1038">
        <f t="shared" si="6"/>
        <v>0</v>
      </c>
      <c r="O27" s="1038">
        <f t="shared" si="6"/>
        <v>0</v>
      </c>
    </row>
  </sheetData>
  <sheetProtection/>
  <mergeCells count="27">
    <mergeCell ref="M7:M9"/>
    <mergeCell ref="P8:Q8"/>
    <mergeCell ref="A10:B10"/>
    <mergeCell ref="C6:C9"/>
    <mergeCell ref="D6:O6"/>
    <mergeCell ref="D7:D9"/>
    <mergeCell ref="E7:G7"/>
    <mergeCell ref="J7:J9"/>
    <mergeCell ref="K7:K9"/>
    <mergeCell ref="L7:L9"/>
    <mergeCell ref="I7:I9"/>
    <mergeCell ref="E8:E9"/>
    <mergeCell ref="F8:G8"/>
    <mergeCell ref="A2:C2"/>
    <mergeCell ref="D2:K2"/>
    <mergeCell ref="D3:K3"/>
    <mergeCell ref="A3:B3"/>
    <mergeCell ref="L1:O1"/>
    <mergeCell ref="L2:O2"/>
    <mergeCell ref="L3:O3"/>
    <mergeCell ref="L4:O4"/>
    <mergeCell ref="D1:K1"/>
    <mergeCell ref="A6:B9"/>
    <mergeCell ref="N7:N9"/>
    <mergeCell ref="H7:H9"/>
    <mergeCell ref="A1:B1"/>
    <mergeCell ref="O7:O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4" customWidth="1"/>
    <col min="2" max="2" width="22.125" style="34" customWidth="1"/>
    <col min="3" max="3" width="7.50390625" style="74" customWidth="1"/>
    <col min="4" max="4" width="12.375" style="74" customWidth="1"/>
    <col min="5" max="5" width="6.25390625" style="74" customWidth="1"/>
    <col min="6" max="6" width="12.625" style="74" customWidth="1"/>
    <col min="7" max="7" width="8.00390625" style="34" customWidth="1"/>
    <col min="8" max="8" width="11.25390625" style="34" customWidth="1"/>
    <col min="9" max="9" width="7.125" style="34" customWidth="1"/>
    <col min="10" max="10" width="11.25390625" style="34" customWidth="1"/>
    <col min="11" max="11" width="7.375" style="34" customWidth="1"/>
    <col min="12" max="12" width="10.50390625" style="34" customWidth="1"/>
    <col min="13" max="13" width="6.00390625" style="34" customWidth="1"/>
    <col min="14" max="14" width="10.875" style="34" customWidth="1"/>
    <col min="15" max="15" width="14.625" style="75" customWidth="1"/>
    <col min="16" max="16" width="13.00390625" style="75" customWidth="1"/>
    <col min="17"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6" ht="26.25" customHeight="1">
      <c r="A1" s="1219" t="s">
        <v>36</v>
      </c>
      <c r="B1" s="1219"/>
      <c r="C1" s="1219"/>
      <c r="D1" s="1219"/>
      <c r="E1" s="1218" t="s">
        <v>464</v>
      </c>
      <c r="F1" s="1218"/>
      <c r="G1" s="1218"/>
      <c r="H1" s="1218"/>
      <c r="I1" s="1218"/>
      <c r="J1" s="1218"/>
      <c r="K1" s="1218"/>
      <c r="L1" s="32" t="s">
        <v>440</v>
      </c>
      <c r="M1" s="32"/>
      <c r="N1" s="32"/>
      <c r="O1" s="33"/>
      <c r="P1" s="33"/>
    </row>
    <row r="2" spans="1:16" ht="15.75" customHeight="1">
      <c r="A2" s="1220" t="s">
        <v>333</v>
      </c>
      <c r="B2" s="1220"/>
      <c r="C2" s="1220"/>
      <c r="D2" s="1220"/>
      <c r="E2" s="1218"/>
      <c r="F2" s="1218"/>
      <c r="G2" s="1218"/>
      <c r="H2" s="1218"/>
      <c r="I2" s="1218"/>
      <c r="J2" s="1218"/>
      <c r="K2" s="1218"/>
      <c r="L2" s="1210" t="s">
        <v>343</v>
      </c>
      <c r="M2" s="1210"/>
      <c r="N2" s="1210"/>
      <c r="O2" s="36"/>
      <c r="P2" s="33"/>
    </row>
    <row r="3" spans="1:16" ht="18" customHeight="1">
      <c r="A3" s="1220" t="s">
        <v>334</v>
      </c>
      <c r="B3" s="1220"/>
      <c r="C3" s="1220"/>
      <c r="D3" s="1220"/>
      <c r="E3" s="1221" t="s">
        <v>460</v>
      </c>
      <c r="F3" s="1221"/>
      <c r="G3" s="1221"/>
      <c r="H3" s="1221"/>
      <c r="I3" s="1221"/>
      <c r="J3" s="1221"/>
      <c r="K3" s="37"/>
      <c r="L3" s="1211" t="s">
        <v>459</v>
      </c>
      <c r="M3" s="1211"/>
      <c r="N3" s="1211"/>
      <c r="O3" s="33"/>
      <c r="P3" s="33"/>
    </row>
    <row r="4" spans="1:16" ht="21" customHeight="1">
      <c r="A4" s="1217" t="s">
        <v>346</v>
      </c>
      <c r="B4" s="1217"/>
      <c r="C4" s="1217"/>
      <c r="D4" s="1217"/>
      <c r="E4" s="40"/>
      <c r="F4" s="41"/>
      <c r="G4" s="42"/>
      <c r="H4" s="42"/>
      <c r="I4" s="42"/>
      <c r="J4" s="42"/>
      <c r="K4" s="33"/>
      <c r="L4" s="1210" t="s">
        <v>341</v>
      </c>
      <c r="M4" s="1210"/>
      <c r="N4" s="1210"/>
      <c r="O4" s="36"/>
      <c r="P4" s="33"/>
    </row>
    <row r="5" spans="1:16" ht="18" customHeight="1">
      <c r="A5" s="42"/>
      <c r="B5" s="33"/>
      <c r="C5" s="43"/>
      <c r="D5" s="1215"/>
      <c r="E5" s="1215"/>
      <c r="F5" s="1215"/>
      <c r="G5" s="1215"/>
      <c r="H5" s="1215"/>
      <c r="I5" s="1215"/>
      <c r="J5" s="1215"/>
      <c r="K5" s="1215"/>
      <c r="L5" s="44" t="s">
        <v>347</v>
      </c>
      <c r="M5" s="44"/>
      <c r="N5" s="44"/>
      <c r="O5" s="33"/>
      <c r="P5" s="33"/>
    </row>
    <row r="6" spans="1:18" ht="33" customHeight="1">
      <c r="A6" s="1202" t="s">
        <v>68</v>
      </c>
      <c r="B6" s="1203"/>
      <c r="C6" s="1216" t="s">
        <v>348</v>
      </c>
      <c r="D6" s="1216"/>
      <c r="E6" s="1216"/>
      <c r="F6" s="1216"/>
      <c r="G6" s="1212" t="s">
        <v>7</v>
      </c>
      <c r="H6" s="1213"/>
      <c r="I6" s="1213"/>
      <c r="J6" s="1213"/>
      <c r="K6" s="1213"/>
      <c r="L6" s="1213"/>
      <c r="M6" s="1213"/>
      <c r="N6" s="1214"/>
      <c r="O6" s="1228" t="s">
        <v>349</v>
      </c>
      <c r="P6" s="1229"/>
      <c r="Q6" s="1229"/>
      <c r="R6" s="1230"/>
    </row>
    <row r="7" spans="1:18" ht="29.25" customHeight="1">
      <c r="A7" s="1204"/>
      <c r="B7" s="1205"/>
      <c r="C7" s="1216"/>
      <c r="D7" s="1216"/>
      <c r="E7" s="1216"/>
      <c r="F7" s="1216"/>
      <c r="G7" s="1212" t="s">
        <v>350</v>
      </c>
      <c r="H7" s="1213"/>
      <c r="I7" s="1213"/>
      <c r="J7" s="1214"/>
      <c r="K7" s="1212" t="s">
        <v>106</v>
      </c>
      <c r="L7" s="1213"/>
      <c r="M7" s="1213"/>
      <c r="N7" s="1214"/>
      <c r="O7" s="46" t="s">
        <v>351</v>
      </c>
      <c r="P7" s="46" t="s">
        <v>352</v>
      </c>
      <c r="Q7" s="1231" t="s">
        <v>353</v>
      </c>
      <c r="R7" s="1231" t="s">
        <v>354</v>
      </c>
    </row>
    <row r="8" spans="1:18" ht="26.25" customHeight="1">
      <c r="A8" s="1204"/>
      <c r="B8" s="1205"/>
      <c r="C8" s="1199" t="s">
        <v>103</v>
      </c>
      <c r="D8" s="1200"/>
      <c r="E8" s="1199" t="s">
        <v>102</v>
      </c>
      <c r="F8" s="1200"/>
      <c r="G8" s="1199" t="s">
        <v>104</v>
      </c>
      <c r="H8" s="1201"/>
      <c r="I8" s="1199" t="s">
        <v>105</v>
      </c>
      <c r="J8" s="1201"/>
      <c r="K8" s="1199" t="s">
        <v>107</v>
      </c>
      <c r="L8" s="1201"/>
      <c r="M8" s="1199" t="s">
        <v>108</v>
      </c>
      <c r="N8" s="1201"/>
      <c r="O8" s="1233" t="s">
        <v>355</v>
      </c>
      <c r="P8" s="1234" t="s">
        <v>356</v>
      </c>
      <c r="Q8" s="1231"/>
      <c r="R8" s="1231"/>
    </row>
    <row r="9" spans="1:18" ht="30.75" customHeight="1">
      <c r="A9" s="1204"/>
      <c r="B9" s="1205"/>
      <c r="C9" s="47" t="s">
        <v>3</v>
      </c>
      <c r="D9" s="45" t="s">
        <v>10</v>
      </c>
      <c r="E9" s="45" t="s">
        <v>3</v>
      </c>
      <c r="F9" s="45" t="s">
        <v>10</v>
      </c>
      <c r="G9" s="48" t="s">
        <v>3</v>
      </c>
      <c r="H9" s="48" t="s">
        <v>10</v>
      </c>
      <c r="I9" s="48" t="s">
        <v>3</v>
      </c>
      <c r="J9" s="48" t="s">
        <v>10</v>
      </c>
      <c r="K9" s="48" t="s">
        <v>3</v>
      </c>
      <c r="L9" s="48" t="s">
        <v>10</v>
      </c>
      <c r="M9" s="48" t="s">
        <v>3</v>
      </c>
      <c r="N9" s="48" t="s">
        <v>10</v>
      </c>
      <c r="O9" s="1233"/>
      <c r="P9" s="1235"/>
      <c r="Q9" s="1232"/>
      <c r="R9" s="1232"/>
    </row>
    <row r="10" spans="1:18" s="53" customFormat="1" ht="18" customHeight="1">
      <c r="A10" s="1224" t="s">
        <v>6</v>
      </c>
      <c r="B10" s="1224"/>
      <c r="C10" s="49">
        <v>1</v>
      </c>
      <c r="D10" s="49">
        <v>2</v>
      </c>
      <c r="E10" s="49">
        <v>3</v>
      </c>
      <c r="F10" s="49">
        <v>4</v>
      </c>
      <c r="G10" s="49">
        <v>5</v>
      </c>
      <c r="H10" s="49">
        <v>6</v>
      </c>
      <c r="I10" s="49">
        <v>7</v>
      </c>
      <c r="J10" s="49">
        <v>8</v>
      </c>
      <c r="K10" s="49">
        <v>9</v>
      </c>
      <c r="L10" s="49">
        <v>10</v>
      </c>
      <c r="M10" s="49">
        <v>11</v>
      </c>
      <c r="N10" s="49">
        <v>12</v>
      </c>
      <c r="O10" s="50" t="s">
        <v>100</v>
      </c>
      <c r="P10" s="50" t="s">
        <v>101</v>
      </c>
      <c r="Q10" s="51"/>
      <c r="R10" s="52"/>
    </row>
    <row r="11" spans="1:18" s="53" customFormat="1" ht="18" customHeight="1" hidden="1">
      <c r="A11" s="1226" t="s">
        <v>357</v>
      </c>
      <c r="B11" s="1227"/>
      <c r="C11" s="54">
        <f aca="true" t="shared" si="0" ref="C11:N11">C13-C12</f>
        <v>-5</v>
      </c>
      <c r="D11" s="54">
        <f t="shared" si="0"/>
        <v>30432</v>
      </c>
      <c r="E11" s="54">
        <f t="shared" si="0"/>
        <v>3</v>
      </c>
      <c r="F11" s="54">
        <f t="shared" si="0"/>
        <v>43892</v>
      </c>
      <c r="G11" s="54">
        <f t="shared" si="0"/>
        <v>5</v>
      </c>
      <c r="H11" s="54">
        <f t="shared" si="0"/>
        <v>40274</v>
      </c>
      <c r="I11" s="54">
        <f t="shared" si="0"/>
        <v>3</v>
      </c>
      <c r="J11" s="54">
        <f t="shared" si="0"/>
        <v>35774</v>
      </c>
      <c r="K11" s="54">
        <f t="shared" si="0"/>
        <v>-10</v>
      </c>
      <c r="L11" s="54">
        <f t="shared" si="0"/>
        <v>-9842</v>
      </c>
      <c r="M11" s="54">
        <f t="shared" si="0"/>
        <v>0</v>
      </c>
      <c r="N11" s="54">
        <f t="shared" si="0"/>
        <v>8118</v>
      </c>
      <c r="O11" s="50"/>
      <c r="P11" s="50"/>
      <c r="Q11" s="51"/>
      <c r="R11" s="52"/>
    </row>
    <row r="12" spans="1:18" s="53" customFormat="1" ht="18" customHeight="1" hidden="1">
      <c r="A12" s="1208" t="s">
        <v>461</v>
      </c>
      <c r="B12" s="1209"/>
      <c r="C12" s="55">
        <v>48</v>
      </c>
      <c r="D12" s="55">
        <v>218534</v>
      </c>
      <c r="E12" s="55">
        <v>32</v>
      </c>
      <c r="F12" s="55">
        <v>176714</v>
      </c>
      <c r="G12" s="55">
        <v>32</v>
      </c>
      <c r="H12" s="55">
        <v>105252</v>
      </c>
      <c r="I12" s="55">
        <v>32</v>
      </c>
      <c r="J12" s="55">
        <v>105252</v>
      </c>
      <c r="K12" s="55">
        <v>16</v>
      </c>
      <c r="L12" s="55">
        <v>113282</v>
      </c>
      <c r="M12" s="55">
        <v>0</v>
      </c>
      <c r="N12" s="55">
        <v>71462</v>
      </c>
      <c r="O12" s="56"/>
      <c r="P12" s="56"/>
      <c r="Q12" s="51"/>
      <c r="R12" s="52"/>
    </row>
    <row r="13" spans="1:32" s="53" customFormat="1" ht="18" customHeight="1">
      <c r="A13" s="1206" t="s">
        <v>38</v>
      </c>
      <c r="B13" s="1207"/>
      <c r="C13" s="57">
        <f aca="true" t="shared" si="1" ref="C13:N13">C15+C14</f>
        <v>43</v>
      </c>
      <c r="D13" s="57">
        <f t="shared" si="1"/>
        <v>248966</v>
      </c>
      <c r="E13" s="57">
        <f t="shared" si="1"/>
        <v>35</v>
      </c>
      <c r="F13" s="57">
        <f t="shared" si="1"/>
        <v>220606</v>
      </c>
      <c r="G13" s="57">
        <f t="shared" si="1"/>
        <v>37</v>
      </c>
      <c r="H13" s="57">
        <f t="shared" si="1"/>
        <v>145526</v>
      </c>
      <c r="I13" s="57">
        <f t="shared" si="1"/>
        <v>35</v>
      </c>
      <c r="J13" s="57">
        <f t="shared" si="1"/>
        <v>141026</v>
      </c>
      <c r="K13" s="57">
        <f t="shared" si="1"/>
        <v>6</v>
      </c>
      <c r="L13" s="57">
        <f t="shared" si="1"/>
        <v>103440</v>
      </c>
      <c r="M13" s="57">
        <f t="shared" si="1"/>
        <v>0</v>
      </c>
      <c r="N13" s="57">
        <f t="shared" si="1"/>
        <v>79580</v>
      </c>
      <c r="O13" s="58">
        <f>O14+O15</f>
        <v>35</v>
      </c>
      <c r="P13" s="59">
        <f>P14+P15</f>
        <v>220606</v>
      </c>
      <c r="Q13" s="51">
        <f aca="true" t="shared" si="2" ref="Q13:Q26">E13-O13</f>
        <v>0</v>
      </c>
      <c r="R13" s="51">
        <f aca="true" t="shared" si="3" ref="R13:R26">F13-P13</f>
        <v>0</v>
      </c>
      <c r="AF13" s="53" t="s">
        <v>358</v>
      </c>
    </row>
    <row r="14" spans="1:37" s="53" customFormat="1" ht="18" customHeight="1">
      <c r="A14" s="60" t="s">
        <v>0</v>
      </c>
      <c r="B14" s="61" t="s">
        <v>94</v>
      </c>
      <c r="C14" s="62">
        <f>G14+K14</f>
        <v>2</v>
      </c>
      <c r="D14" s="62">
        <f>H14+L14</f>
        <v>13066</v>
      </c>
      <c r="E14" s="62">
        <f>I14+M14</f>
        <v>1</v>
      </c>
      <c r="F14" s="62">
        <f>J14+N14</f>
        <v>13066</v>
      </c>
      <c r="G14" s="63">
        <v>1</v>
      </c>
      <c r="H14" s="63">
        <v>9800</v>
      </c>
      <c r="I14" s="63">
        <v>1</v>
      </c>
      <c r="J14" s="63">
        <v>9800</v>
      </c>
      <c r="K14" s="63">
        <v>1</v>
      </c>
      <c r="L14" s="63">
        <v>3266</v>
      </c>
      <c r="M14" s="63">
        <v>0</v>
      </c>
      <c r="N14" s="63">
        <v>3266</v>
      </c>
      <c r="O14" s="51">
        <f>'[4]M6 Tong hop Viec CHV '!$K$20</f>
        <v>1</v>
      </c>
      <c r="P14" s="52">
        <f>'[4]M7 Thop tien CHV'!$K$20</f>
        <v>13066</v>
      </c>
      <c r="Q14" s="51">
        <f t="shared" si="2"/>
        <v>0</v>
      </c>
      <c r="R14" s="51">
        <f t="shared" si="3"/>
        <v>0</v>
      </c>
      <c r="AK14" s="64"/>
    </row>
    <row r="15" spans="1:18" s="53" customFormat="1" ht="18" customHeight="1">
      <c r="A15" s="65" t="s">
        <v>1</v>
      </c>
      <c r="B15" s="61" t="s">
        <v>19</v>
      </c>
      <c r="C15" s="66">
        <f aca="true" t="shared" si="4" ref="C15:N15">SUM(C16:C26)</f>
        <v>41</v>
      </c>
      <c r="D15" s="66">
        <f t="shared" si="4"/>
        <v>235900</v>
      </c>
      <c r="E15" s="66">
        <f t="shared" si="4"/>
        <v>34</v>
      </c>
      <c r="F15" s="66">
        <f t="shared" si="4"/>
        <v>207540</v>
      </c>
      <c r="G15" s="66">
        <f t="shared" si="4"/>
        <v>36</v>
      </c>
      <c r="H15" s="66">
        <f t="shared" si="4"/>
        <v>135726</v>
      </c>
      <c r="I15" s="66">
        <f t="shared" si="4"/>
        <v>34</v>
      </c>
      <c r="J15" s="66">
        <f t="shared" si="4"/>
        <v>131226</v>
      </c>
      <c r="K15" s="66">
        <f t="shared" si="4"/>
        <v>5</v>
      </c>
      <c r="L15" s="66">
        <f t="shared" si="4"/>
        <v>100174</v>
      </c>
      <c r="M15" s="66">
        <f t="shared" si="4"/>
        <v>0</v>
      </c>
      <c r="N15" s="66">
        <f t="shared" si="4"/>
        <v>76314</v>
      </c>
      <c r="O15" s="58">
        <f>O16+O17+O18+O19+O20+O21+O22+O23+O24+O25+O26</f>
        <v>34</v>
      </c>
      <c r="P15" s="59">
        <f>P16+P17+P18+P19+P20+P21+P22+P23+P24+P25+P26</f>
        <v>207540</v>
      </c>
      <c r="Q15" s="51">
        <f t="shared" si="2"/>
        <v>0</v>
      </c>
      <c r="R15" s="51">
        <f t="shared" si="3"/>
        <v>0</v>
      </c>
    </row>
    <row r="16" spans="1:38" s="53" customFormat="1" ht="18" customHeight="1">
      <c r="A16" s="67" t="s">
        <v>51</v>
      </c>
      <c r="B16" s="68" t="s">
        <v>359</v>
      </c>
      <c r="C16" s="62">
        <f aca="true" t="shared" si="5" ref="C16:C26">G16+K16</f>
        <v>5</v>
      </c>
      <c r="D16" s="62">
        <f aca="true" t="shared" si="6" ref="D16:D26">H16+L16</f>
        <v>47300</v>
      </c>
      <c r="E16" s="62">
        <f aca="true" t="shared" si="7" ref="E16:E26">I16+M16</f>
        <v>5</v>
      </c>
      <c r="F16" s="62">
        <f aca="true" t="shared" si="8" ref="F16:F26">J16+N16</f>
        <v>47300</v>
      </c>
      <c r="G16" s="63">
        <v>5</v>
      </c>
      <c r="H16" s="63">
        <v>27717</v>
      </c>
      <c r="I16" s="63">
        <v>5</v>
      </c>
      <c r="J16" s="63">
        <v>27717</v>
      </c>
      <c r="K16" s="63"/>
      <c r="L16" s="63">
        <v>19583</v>
      </c>
      <c r="M16" s="63"/>
      <c r="N16" s="63">
        <v>19583</v>
      </c>
      <c r="O16" s="51">
        <f>'[4]M6 Tong hop Viec CHV '!$K$30</f>
        <v>5</v>
      </c>
      <c r="P16" s="52">
        <f>'[4]M7 Thop tien CHV'!$K$30</f>
        <v>47300</v>
      </c>
      <c r="Q16" s="51">
        <f t="shared" si="2"/>
        <v>0</v>
      </c>
      <c r="R16" s="51">
        <f t="shared" si="3"/>
        <v>0</v>
      </c>
      <c r="AL16" s="64"/>
    </row>
    <row r="17" spans="1:32" s="53" customFormat="1" ht="18" customHeight="1">
      <c r="A17" s="67" t="s">
        <v>52</v>
      </c>
      <c r="B17" s="69" t="s">
        <v>360</v>
      </c>
      <c r="C17" s="62">
        <f t="shared" si="5"/>
        <v>1</v>
      </c>
      <c r="D17" s="62">
        <f t="shared" si="6"/>
        <v>4840</v>
      </c>
      <c r="E17" s="62">
        <f t="shared" si="7"/>
        <v>1</v>
      </c>
      <c r="F17" s="62">
        <f t="shared" si="8"/>
        <v>4840</v>
      </c>
      <c r="G17" s="63">
        <v>1</v>
      </c>
      <c r="H17" s="63">
        <v>4840</v>
      </c>
      <c r="I17" s="63">
        <v>1</v>
      </c>
      <c r="J17" s="63">
        <v>4840</v>
      </c>
      <c r="K17" s="63">
        <v>0</v>
      </c>
      <c r="L17" s="63">
        <v>0</v>
      </c>
      <c r="M17" s="63">
        <v>0</v>
      </c>
      <c r="N17" s="63">
        <v>0</v>
      </c>
      <c r="O17" s="51">
        <f>'[5]M6 Tong hop Viec CHV '!$K$39</f>
        <v>1</v>
      </c>
      <c r="P17" s="52">
        <f>'[5]M7 Thop tien CHV'!$K$37</f>
        <v>4840</v>
      </c>
      <c r="Q17" s="51">
        <f t="shared" si="2"/>
        <v>0</v>
      </c>
      <c r="R17" s="51">
        <f t="shared" si="3"/>
        <v>0</v>
      </c>
      <c r="AF17" s="64" t="s">
        <v>361</v>
      </c>
    </row>
    <row r="18" spans="1:18" s="71" customFormat="1" ht="18" customHeight="1">
      <c r="A18" s="67" t="s">
        <v>57</v>
      </c>
      <c r="B18" s="68" t="s">
        <v>362</v>
      </c>
      <c r="C18" s="62">
        <f t="shared" si="5"/>
        <v>11</v>
      </c>
      <c r="D18" s="62">
        <f t="shared" si="6"/>
        <v>87159</v>
      </c>
      <c r="E18" s="62">
        <f t="shared" si="7"/>
        <v>8</v>
      </c>
      <c r="F18" s="62">
        <f t="shared" si="8"/>
        <v>87159</v>
      </c>
      <c r="G18" s="70">
        <v>8</v>
      </c>
      <c r="H18" s="70">
        <v>38228</v>
      </c>
      <c r="I18" s="70">
        <v>8</v>
      </c>
      <c r="J18" s="70">
        <v>38228</v>
      </c>
      <c r="K18" s="70">
        <v>3</v>
      </c>
      <c r="L18" s="70">
        <v>48931</v>
      </c>
      <c r="M18" s="70"/>
      <c r="N18" s="70">
        <v>48931</v>
      </c>
      <c r="O18" s="51">
        <f>'[5]M6 Tong hop Viec CHV '!$K$46</f>
        <v>8</v>
      </c>
      <c r="P18" s="52">
        <f>'[4]M7 Thop tien CHV'!$K$41</f>
        <v>87159</v>
      </c>
      <c r="Q18" s="51">
        <f t="shared" si="2"/>
        <v>0</v>
      </c>
      <c r="R18" s="51">
        <f t="shared" si="3"/>
        <v>0</v>
      </c>
    </row>
    <row r="19" spans="1:18" s="53" customFormat="1" ht="18" customHeight="1">
      <c r="A19" s="67" t="s">
        <v>69</v>
      </c>
      <c r="B19" s="68" t="s">
        <v>363</v>
      </c>
      <c r="C19" s="62">
        <f t="shared" si="5"/>
        <v>0</v>
      </c>
      <c r="D19" s="62">
        <f t="shared" si="6"/>
        <v>0</v>
      </c>
      <c r="E19" s="62">
        <f t="shared" si="7"/>
        <v>0</v>
      </c>
      <c r="F19" s="62">
        <f t="shared" si="8"/>
        <v>0</v>
      </c>
      <c r="G19" s="63">
        <v>0</v>
      </c>
      <c r="H19" s="63">
        <v>0</v>
      </c>
      <c r="I19" s="63">
        <v>0</v>
      </c>
      <c r="J19" s="63">
        <v>0</v>
      </c>
      <c r="K19" s="63">
        <v>0</v>
      </c>
      <c r="L19" s="63">
        <v>0</v>
      </c>
      <c r="M19" s="63">
        <v>0</v>
      </c>
      <c r="N19" s="63">
        <v>0</v>
      </c>
      <c r="O19" s="51">
        <f>'[4]M6 Tong hop Viec CHV '!$K$52</f>
        <v>0</v>
      </c>
      <c r="P19" s="52">
        <f>'[4]M7 Thop tien CHV'!$K$51</f>
        <v>0</v>
      </c>
      <c r="Q19" s="51">
        <f t="shared" si="2"/>
        <v>0</v>
      </c>
      <c r="R19" s="51">
        <f t="shared" si="3"/>
        <v>0</v>
      </c>
    </row>
    <row r="20" spans="1:18" s="53" customFormat="1" ht="18" customHeight="1">
      <c r="A20" s="67" t="s">
        <v>70</v>
      </c>
      <c r="B20" s="72" t="s">
        <v>364</v>
      </c>
      <c r="C20" s="62">
        <f t="shared" si="5"/>
        <v>8</v>
      </c>
      <c r="D20" s="62">
        <f t="shared" si="6"/>
        <v>7479</v>
      </c>
      <c r="E20" s="62">
        <f t="shared" si="7"/>
        <v>8</v>
      </c>
      <c r="F20" s="62">
        <f t="shared" si="8"/>
        <v>7479</v>
      </c>
      <c r="G20" s="63">
        <v>8</v>
      </c>
      <c r="H20" s="63">
        <v>7479</v>
      </c>
      <c r="I20" s="63">
        <v>8</v>
      </c>
      <c r="J20" s="63">
        <v>7479</v>
      </c>
      <c r="K20" s="63">
        <v>0</v>
      </c>
      <c r="L20" s="63">
        <v>0</v>
      </c>
      <c r="M20" s="63">
        <v>0</v>
      </c>
      <c r="N20" s="63">
        <v>0</v>
      </c>
      <c r="O20" s="51">
        <f>'[5]M6 Tong hop Viec CHV '!$K$64</f>
        <v>8</v>
      </c>
      <c r="P20" s="52">
        <f>'[5]M7 Thop tien CHV'!$K$55</f>
        <v>7479</v>
      </c>
      <c r="Q20" s="51">
        <f t="shared" si="2"/>
        <v>0</v>
      </c>
      <c r="R20" s="51">
        <f t="shared" si="3"/>
        <v>0</v>
      </c>
    </row>
    <row r="21" spans="1:39" s="53" customFormat="1" ht="18" customHeight="1">
      <c r="A21" s="67" t="s">
        <v>71</v>
      </c>
      <c r="B21" s="68" t="s">
        <v>365</v>
      </c>
      <c r="C21" s="62">
        <f t="shared" si="5"/>
        <v>5</v>
      </c>
      <c r="D21" s="62">
        <f t="shared" si="6"/>
        <v>12380</v>
      </c>
      <c r="E21" s="62">
        <f t="shared" si="7"/>
        <v>5</v>
      </c>
      <c r="F21" s="62">
        <f t="shared" si="8"/>
        <v>12380</v>
      </c>
      <c r="G21" s="63">
        <v>5</v>
      </c>
      <c r="H21" s="63">
        <v>12380</v>
      </c>
      <c r="I21" s="63">
        <v>5</v>
      </c>
      <c r="J21" s="63">
        <v>12380</v>
      </c>
      <c r="K21" s="63">
        <v>0</v>
      </c>
      <c r="L21" s="63">
        <v>0</v>
      </c>
      <c r="M21" s="63">
        <v>0</v>
      </c>
      <c r="N21" s="63">
        <v>0</v>
      </c>
      <c r="O21" s="51">
        <f>'[5]M6 Tong hop Viec CHV '!$K$71</f>
        <v>5</v>
      </c>
      <c r="P21" s="52">
        <f>'[5]M7 Thop tien CHV'!$K$60</f>
        <v>12380</v>
      </c>
      <c r="Q21" s="51">
        <f t="shared" si="2"/>
        <v>0</v>
      </c>
      <c r="R21" s="51">
        <f t="shared" si="3"/>
        <v>0</v>
      </c>
      <c r="AJ21" s="53" t="s">
        <v>366</v>
      </c>
      <c r="AK21" s="53" t="s">
        <v>367</v>
      </c>
      <c r="AL21" s="53" t="s">
        <v>368</v>
      </c>
      <c r="AM21" s="64" t="s">
        <v>369</v>
      </c>
    </row>
    <row r="22" spans="1:39" s="53" customFormat="1" ht="18" customHeight="1">
      <c r="A22" s="67" t="s">
        <v>72</v>
      </c>
      <c r="B22" s="68" t="s">
        <v>370</v>
      </c>
      <c r="C22" s="62">
        <f t="shared" si="5"/>
        <v>4</v>
      </c>
      <c r="D22" s="62">
        <f t="shared" si="6"/>
        <v>22507</v>
      </c>
      <c r="E22" s="62">
        <f t="shared" si="7"/>
        <v>4</v>
      </c>
      <c r="F22" s="62">
        <f t="shared" si="8"/>
        <v>22507</v>
      </c>
      <c r="G22" s="63">
        <v>4</v>
      </c>
      <c r="H22" s="63">
        <v>22507</v>
      </c>
      <c r="I22" s="63">
        <v>4</v>
      </c>
      <c r="J22" s="63">
        <v>22507</v>
      </c>
      <c r="K22" s="63">
        <v>0</v>
      </c>
      <c r="L22" s="63">
        <v>0</v>
      </c>
      <c r="M22" s="63">
        <v>0</v>
      </c>
      <c r="N22" s="63">
        <v>0</v>
      </c>
      <c r="O22" s="51">
        <f>'[5]M6 Tong hop Viec CHV '!$K$78</f>
        <v>4</v>
      </c>
      <c r="P22" s="52">
        <f>'[5]M7 Thop tien CHV'!$K$65</f>
        <v>22507</v>
      </c>
      <c r="Q22" s="51">
        <f t="shared" si="2"/>
        <v>0</v>
      </c>
      <c r="R22" s="51">
        <f t="shared" si="3"/>
        <v>0</v>
      </c>
      <c r="AM22" s="64" t="s">
        <v>371</v>
      </c>
    </row>
    <row r="23" spans="1:18" s="53" customFormat="1" ht="18" customHeight="1">
      <c r="A23" s="67" t="s">
        <v>73</v>
      </c>
      <c r="B23" s="68" t="s">
        <v>372</v>
      </c>
      <c r="C23" s="62">
        <f t="shared" si="5"/>
        <v>3</v>
      </c>
      <c r="D23" s="62">
        <f t="shared" si="6"/>
        <v>7826</v>
      </c>
      <c r="E23" s="62">
        <f t="shared" si="7"/>
        <v>2</v>
      </c>
      <c r="F23" s="62">
        <f t="shared" si="8"/>
        <v>3326</v>
      </c>
      <c r="G23" s="63">
        <v>3</v>
      </c>
      <c r="H23" s="63">
        <v>7826</v>
      </c>
      <c r="I23" s="63">
        <v>2</v>
      </c>
      <c r="J23" s="63">
        <v>3326</v>
      </c>
      <c r="K23" s="63">
        <v>0</v>
      </c>
      <c r="L23" s="63">
        <v>0</v>
      </c>
      <c r="M23" s="63">
        <v>0</v>
      </c>
      <c r="N23" s="63">
        <v>0</v>
      </c>
      <c r="O23" s="51">
        <f>'[5]M6 Tong hop Viec CHV '!$K$84</f>
        <v>2</v>
      </c>
      <c r="P23" s="52">
        <f>'[5]M7 Thop tien CHV'!$K$69</f>
        <v>3326</v>
      </c>
      <c r="Q23" s="51">
        <f t="shared" si="2"/>
        <v>0</v>
      </c>
      <c r="R23" s="51">
        <f t="shared" si="3"/>
        <v>0</v>
      </c>
    </row>
    <row r="24" spans="1:36" s="53" customFormat="1" ht="18" customHeight="1">
      <c r="A24" s="67" t="s">
        <v>74</v>
      </c>
      <c r="B24" s="68" t="s">
        <v>373</v>
      </c>
      <c r="C24" s="62">
        <f t="shared" si="5"/>
        <v>0</v>
      </c>
      <c r="D24" s="62">
        <f t="shared" si="6"/>
        <v>0</v>
      </c>
      <c r="E24" s="62">
        <f t="shared" si="7"/>
        <v>0</v>
      </c>
      <c r="F24" s="62">
        <f t="shared" si="8"/>
        <v>0</v>
      </c>
      <c r="G24" s="63">
        <v>0</v>
      </c>
      <c r="H24" s="63">
        <v>0</v>
      </c>
      <c r="I24" s="63">
        <v>0</v>
      </c>
      <c r="J24" s="63">
        <v>0</v>
      </c>
      <c r="K24" s="63">
        <v>0</v>
      </c>
      <c r="L24" s="63">
        <v>0</v>
      </c>
      <c r="M24" s="63">
        <v>0</v>
      </c>
      <c r="N24" s="63">
        <v>0</v>
      </c>
      <c r="O24" s="51">
        <f>'[4]M6 Tong hop Viec CHV '!$K$75</f>
        <v>0</v>
      </c>
      <c r="P24" s="52">
        <f>'[4]M7 Thop tien CHV'!$K$74</f>
        <v>0</v>
      </c>
      <c r="Q24" s="51">
        <f t="shared" si="2"/>
        <v>0</v>
      </c>
      <c r="R24" s="51">
        <f t="shared" si="3"/>
        <v>0</v>
      </c>
      <c r="AJ24" s="53" t="s">
        <v>366</v>
      </c>
    </row>
    <row r="25" spans="1:36" s="53" customFormat="1" ht="18" customHeight="1">
      <c r="A25" s="67" t="s">
        <v>97</v>
      </c>
      <c r="B25" s="68" t="s">
        <v>374</v>
      </c>
      <c r="C25" s="62">
        <f t="shared" si="5"/>
        <v>1</v>
      </c>
      <c r="D25" s="62">
        <f t="shared" si="6"/>
        <v>4300</v>
      </c>
      <c r="E25" s="62">
        <f t="shared" si="7"/>
        <v>0</v>
      </c>
      <c r="F25" s="62">
        <f t="shared" si="8"/>
        <v>4300</v>
      </c>
      <c r="G25" s="63">
        <v>0</v>
      </c>
      <c r="H25" s="63">
        <v>0</v>
      </c>
      <c r="I25" s="63">
        <v>0</v>
      </c>
      <c r="J25" s="63"/>
      <c r="K25" s="63">
        <v>1</v>
      </c>
      <c r="L25" s="63">
        <v>4300</v>
      </c>
      <c r="M25" s="63">
        <v>0</v>
      </c>
      <c r="N25" s="63">
        <v>4300</v>
      </c>
      <c r="O25" s="51">
        <f>'[5]M6 Tong hop Viec CHV '!$K$99</f>
        <v>0</v>
      </c>
      <c r="P25" s="52">
        <f>'[5]M7 Thop tien CHV'!$K$80</f>
        <v>4300</v>
      </c>
      <c r="Q25" s="51">
        <f t="shared" si="2"/>
        <v>0</v>
      </c>
      <c r="R25" s="51">
        <f t="shared" si="3"/>
        <v>0</v>
      </c>
      <c r="AJ25" s="64" t="s">
        <v>375</v>
      </c>
    </row>
    <row r="26" spans="1:44" s="53" customFormat="1" ht="18" customHeight="1">
      <c r="A26" s="67" t="s">
        <v>98</v>
      </c>
      <c r="B26" s="68" t="s">
        <v>376</v>
      </c>
      <c r="C26" s="62">
        <f t="shared" si="5"/>
        <v>3</v>
      </c>
      <c r="D26" s="62">
        <f t="shared" si="6"/>
        <v>42109</v>
      </c>
      <c r="E26" s="62">
        <f t="shared" si="7"/>
        <v>1</v>
      </c>
      <c r="F26" s="62">
        <f t="shared" si="8"/>
        <v>18249</v>
      </c>
      <c r="G26" s="70">
        <v>2</v>
      </c>
      <c r="H26" s="70">
        <v>14749</v>
      </c>
      <c r="I26" s="70">
        <v>1</v>
      </c>
      <c r="J26" s="70">
        <v>14749</v>
      </c>
      <c r="K26" s="70">
        <v>1</v>
      </c>
      <c r="L26" s="70">
        <v>27360</v>
      </c>
      <c r="M26" s="70"/>
      <c r="N26" s="70">
        <v>3500</v>
      </c>
      <c r="O26" s="73">
        <f>'[5]M6 Tong hop Viec CHV '!$K$106</f>
        <v>1</v>
      </c>
      <c r="P26" s="52">
        <f>'[5]M7 Thop tien CHV'!$K$85</f>
        <v>18249</v>
      </c>
      <c r="Q26" s="51">
        <f t="shared" si="2"/>
        <v>0</v>
      </c>
      <c r="R26" s="51">
        <f t="shared" si="3"/>
        <v>0</v>
      </c>
      <c r="AR26" s="64"/>
    </row>
    <row r="27" spans="7:14" ht="8.25" customHeight="1">
      <c r="G27" s="2"/>
      <c r="H27" s="2"/>
      <c r="I27" s="2"/>
      <c r="J27" s="2"/>
      <c r="K27" s="3"/>
      <c r="L27" s="3"/>
      <c r="M27" s="3"/>
      <c r="N27" s="3"/>
    </row>
    <row r="28" spans="1:35" s="79" customFormat="1" ht="19.5" customHeight="1">
      <c r="A28" s="34"/>
      <c r="B28" s="1225" t="s">
        <v>462</v>
      </c>
      <c r="C28" s="1225"/>
      <c r="D28" s="1225"/>
      <c r="E28" s="1225"/>
      <c r="F28" s="76"/>
      <c r="G28" s="77"/>
      <c r="H28" s="77"/>
      <c r="I28" s="77"/>
      <c r="J28" s="1225" t="s">
        <v>463</v>
      </c>
      <c r="K28" s="1225"/>
      <c r="L28" s="1225"/>
      <c r="M28" s="1225"/>
      <c r="N28" s="1225"/>
      <c r="O28" s="78"/>
      <c r="P28" s="78"/>
      <c r="AG28" s="79" t="s">
        <v>378</v>
      </c>
      <c r="AI28" s="80">
        <f>82/88</f>
        <v>0.9318181818181818</v>
      </c>
    </row>
    <row r="29" spans="1:16" s="86" customFormat="1" ht="19.5" customHeight="1">
      <c r="A29" s="81"/>
      <c r="B29" s="1198" t="s">
        <v>43</v>
      </c>
      <c r="C29" s="1198"/>
      <c r="D29" s="1198"/>
      <c r="E29" s="1198"/>
      <c r="F29" s="83"/>
      <c r="G29" s="84"/>
      <c r="H29" s="84"/>
      <c r="I29" s="84"/>
      <c r="J29" s="1198" t="s">
        <v>379</v>
      </c>
      <c r="K29" s="1198"/>
      <c r="L29" s="1198"/>
      <c r="M29" s="1198"/>
      <c r="N29" s="1198"/>
      <c r="O29" s="85"/>
      <c r="P29" s="85"/>
    </row>
    <row r="30" spans="1:16" s="86" customFormat="1" ht="19.5" customHeight="1">
      <c r="A30" s="81"/>
      <c r="B30" s="1222"/>
      <c r="C30" s="1222"/>
      <c r="D30" s="1222"/>
      <c r="E30" s="83"/>
      <c r="F30" s="83"/>
      <c r="G30" s="84"/>
      <c r="H30" s="84"/>
      <c r="I30" s="84"/>
      <c r="J30" s="1223"/>
      <c r="K30" s="1223"/>
      <c r="L30" s="1223"/>
      <c r="M30" s="1223"/>
      <c r="N30" s="1223"/>
      <c r="O30" s="85"/>
      <c r="P30" s="85"/>
    </row>
    <row r="31" spans="1:16" s="86" customFormat="1" ht="8.25" customHeight="1">
      <c r="A31" s="81"/>
      <c r="B31" s="87"/>
      <c r="C31" s="87" t="s">
        <v>99</v>
      </c>
      <c r="D31" s="87"/>
      <c r="E31" s="88"/>
      <c r="F31" s="88"/>
      <c r="G31" s="89"/>
      <c r="H31" s="89"/>
      <c r="I31" s="89"/>
      <c r="J31" s="87"/>
      <c r="K31" s="87"/>
      <c r="L31" s="87"/>
      <c r="M31" s="87"/>
      <c r="N31" s="87"/>
      <c r="O31" s="85"/>
      <c r="P31" s="85"/>
    </row>
    <row r="32" spans="1:16" s="86" customFormat="1" ht="9" customHeight="1">
      <c r="A32" s="81"/>
      <c r="B32" s="1237" t="s">
        <v>380</v>
      </c>
      <c r="C32" s="1237"/>
      <c r="D32" s="1237"/>
      <c r="E32" s="1237"/>
      <c r="F32" s="88"/>
      <c r="G32" s="89"/>
      <c r="H32" s="89"/>
      <c r="I32" s="89"/>
      <c r="J32" s="1236" t="s">
        <v>380</v>
      </c>
      <c r="K32" s="1236"/>
      <c r="L32" s="1236"/>
      <c r="M32" s="1236"/>
      <c r="N32" s="1236"/>
      <c r="O32" s="85"/>
      <c r="P32" s="85"/>
    </row>
    <row r="33" spans="1:16" s="86" customFormat="1" ht="19.5" customHeight="1">
      <c r="A33" s="81"/>
      <c r="B33" s="1198" t="s">
        <v>381</v>
      </c>
      <c r="C33" s="1198"/>
      <c r="D33" s="1198"/>
      <c r="E33" s="1198"/>
      <c r="F33" s="83"/>
      <c r="G33" s="84"/>
      <c r="H33" s="84"/>
      <c r="I33" s="84"/>
      <c r="J33" s="82"/>
      <c r="K33" s="1198" t="s">
        <v>381</v>
      </c>
      <c r="L33" s="1198"/>
      <c r="M33" s="1198"/>
      <c r="N33" s="82"/>
      <c r="O33" s="85"/>
      <c r="P33" s="85"/>
    </row>
    <row r="34" spans="1:16" s="86" customFormat="1" ht="19.5" customHeight="1">
      <c r="A34" s="81"/>
      <c r="B34" s="82"/>
      <c r="C34" s="82"/>
      <c r="D34" s="82"/>
      <c r="E34" s="83"/>
      <c r="F34" s="83"/>
      <c r="G34" s="84"/>
      <c r="H34" s="84"/>
      <c r="I34" s="84"/>
      <c r="J34" s="82"/>
      <c r="K34" s="82"/>
      <c r="L34" s="82"/>
      <c r="M34" s="82"/>
      <c r="N34" s="82"/>
      <c r="O34" s="85"/>
      <c r="P34" s="85"/>
    </row>
    <row r="35" spans="2:14" ht="18.75" hidden="1">
      <c r="B35" s="90"/>
      <c r="C35" s="91"/>
      <c r="D35" s="91"/>
      <c r="E35" s="91"/>
      <c r="F35" s="91"/>
      <c r="G35" s="92"/>
      <c r="H35" s="92"/>
      <c r="I35" s="92"/>
      <c r="J35" s="92"/>
      <c r="K35" s="92"/>
      <c r="L35" s="92"/>
      <c r="M35" s="92"/>
      <c r="N35" s="90"/>
    </row>
    <row r="36" spans="2:19" ht="19.5" customHeight="1">
      <c r="B36" s="1196" t="s">
        <v>337</v>
      </c>
      <c r="C36" s="1196"/>
      <c r="D36" s="1196"/>
      <c r="E36" s="1196"/>
      <c r="F36" s="92"/>
      <c r="G36" s="92"/>
      <c r="H36" s="92"/>
      <c r="I36" s="92"/>
      <c r="J36" s="1197" t="s">
        <v>338</v>
      </c>
      <c r="K36" s="1197"/>
      <c r="L36" s="1197"/>
      <c r="M36" s="1197"/>
      <c r="N36" s="1197"/>
      <c r="O36" s="95"/>
      <c r="P36" s="95"/>
      <c r="Q36" s="96"/>
      <c r="R36" s="96"/>
      <c r="S36" s="96"/>
    </row>
    <row r="37" spans="2:14" ht="18.75">
      <c r="B37" s="97"/>
      <c r="C37" s="91"/>
      <c r="D37" s="91"/>
      <c r="E37" s="91"/>
      <c r="F37" s="91"/>
      <c r="G37" s="90"/>
      <c r="H37" s="90"/>
      <c r="I37" s="90"/>
      <c r="J37" s="90"/>
      <c r="K37" s="90"/>
      <c r="L37" s="90"/>
      <c r="M37" s="90"/>
      <c r="N37" s="90"/>
    </row>
    <row r="38" spans="2:11" ht="15.75">
      <c r="B38" s="43"/>
      <c r="C38" s="43"/>
      <c r="D38" s="43"/>
      <c r="E38" s="43"/>
      <c r="F38" s="43"/>
      <c r="G38" s="98"/>
      <c r="H38" s="98"/>
      <c r="I38" s="98"/>
      <c r="J38" s="98"/>
      <c r="K38" s="43"/>
    </row>
    <row r="39" spans="2:11" ht="15.75">
      <c r="B39" s="43"/>
      <c r="C39" s="43"/>
      <c r="D39" s="43"/>
      <c r="E39" s="43"/>
      <c r="F39" s="43"/>
      <c r="G39" s="98"/>
      <c r="H39" s="98"/>
      <c r="I39" s="98"/>
      <c r="J39" s="98"/>
      <c r="K39" s="43"/>
    </row>
    <row r="40" spans="2:11" ht="15.75">
      <c r="B40" s="43"/>
      <c r="C40" s="43"/>
      <c r="D40" s="43"/>
      <c r="E40" s="43"/>
      <c r="F40" s="43"/>
      <c r="G40" s="98"/>
      <c r="H40" s="98"/>
      <c r="I40" s="98"/>
      <c r="J40" s="98"/>
      <c r="K40" s="43"/>
    </row>
    <row r="41" spans="2:11" ht="15.75">
      <c r="B41" s="43"/>
      <c r="C41" s="43"/>
      <c r="D41" s="43"/>
      <c r="E41" s="43"/>
      <c r="F41" s="43"/>
      <c r="G41" s="98"/>
      <c r="H41" s="98"/>
      <c r="I41" s="98"/>
      <c r="J41" s="98"/>
      <c r="K41" s="43"/>
    </row>
    <row r="42" spans="7:10" ht="15.75">
      <c r="G42" s="98"/>
      <c r="H42" s="98"/>
      <c r="I42" s="98"/>
      <c r="J42" s="98"/>
    </row>
    <row r="43" spans="7:10" ht="15.75">
      <c r="G43" s="98"/>
      <c r="H43" s="98"/>
      <c r="I43" s="98"/>
      <c r="J43" s="98"/>
    </row>
    <row r="44" spans="7:10" ht="15.75">
      <c r="G44" s="98"/>
      <c r="H44" s="98"/>
      <c r="I44" s="98"/>
      <c r="J44" s="98"/>
    </row>
    <row r="45" spans="7:10" ht="15.75">
      <c r="G45" s="98"/>
      <c r="H45" s="98"/>
      <c r="I45" s="98"/>
      <c r="J45" s="98"/>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1"/>
  <sheetViews>
    <sheetView showZeros="0" view="pageBreakPreview" zoomScale="70" zoomScaleNormal="80" zoomScaleSheetLayoutView="70" zoomScalePageLayoutView="0" workbookViewId="0" topLeftCell="A27">
      <selection activeCell="C42" sqref="C42"/>
    </sheetView>
  </sheetViews>
  <sheetFormatPr defaultColWidth="9.00390625" defaultRowHeight="15.75"/>
  <cols>
    <col min="1" max="1" width="4.25390625" style="391" customWidth="1"/>
    <col min="2" max="2" width="46.375" style="391" customWidth="1"/>
    <col min="3" max="3" width="40.00390625" style="391" customWidth="1"/>
    <col min="4" max="4" width="13.25390625" style="391" customWidth="1"/>
    <col min="5" max="16384" width="9.00390625" style="391" customWidth="1"/>
  </cols>
  <sheetData>
    <row r="1" spans="1:3" s="401" customFormat="1" ht="36" customHeight="1">
      <c r="A1" s="1514" t="s">
        <v>199</v>
      </c>
      <c r="B1" s="1515"/>
      <c r="C1" s="1515"/>
    </row>
    <row r="2" spans="1:3" s="1025" customFormat="1" ht="19.5" customHeight="1">
      <c r="A2" s="1557" t="s">
        <v>66</v>
      </c>
      <c r="B2" s="1557"/>
      <c r="C2" s="752" t="s">
        <v>753</v>
      </c>
    </row>
    <row r="3" spans="1:3" ht="18.75" customHeight="1">
      <c r="A3" s="1503" t="s">
        <v>6</v>
      </c>
      <c r="B3" s="1503"/>
      <c r="C3" s="971">
        <v>1</v>
      </c>
    </row>
    <row r="4" spans="1:5" ht="19.5" customHeight="1">
      <c r="A4" s="971" t="s">
        <v>51</v>
      </c>
      <c r="B4" s="720" t="s">
        <v>552</v>
      </c>
      <c r="C4" s="981">
        <f>SUM(C5:C13)</f>
        <v>2766921</v>
      </c>
      <c r="D4" s="1024">
        <f>+'04 '!C21</f>
        <v>2766921</v>
      </c>
      <c r="E4" s="1047"/>
    </row>
    <row r="5" spans="1:5" s="24" customFormat="1" ht="19.5" customHeight="1">
      <c r="A5" s="971" t="s">
        <v>53</v>
      </c>
      <c r="B5" s="720" t="s">
        <v>163</v>
      </c>
      <c r="C5" s="831">
        <v>0</v>
      </c>
      <c r="D5" s="1024"/>
      <c r="E5" s="1047"/>
    </row>
    <row r="6" spans="1:5" s="24" customFormat="1" ht="19.5" customHeight="1">
      <c r="A6" s="971" t="s">
        <v>54</v>
      </c>
      <c r="B6" s="720" t="s">
        <v>165</v>
      </c>
      <c r="C6" s="831">
        <v>0</v>
      </c>
      <c r="D6" s="1024"/>
      <c r="E6" s="1047"/>
    </row>
    <row r="7" spans="1:5" s="24" customFormat="1" ht="19.5" customHeight="1">
      <c r="A7" s="971" t="s">
        <v>137</v>
      </c>
      <c r="B7" s="720" t="s">
        <v>175</v>
      </c>
      <c r="C7" s="831">
        <v>346809</v>
      </c>
      <c r="D7" s="1024"/>
      <c r="E7" s="1047"/>
    </row>
    <row r="8" spans="1:5" s="24" customFormat="1" ht="19.5" customHeight="1">
      <c r="A8" s="971" t="s">
        <v>139</v>
      </c>
      <c r="B8" s="720" t="s">
        <v>167</v>
      </c>
      <c r="C8" s="831">
        <v>2420111</v>
      </c>
      <c r="D8" s="1024"/>
      <c r="E8" s="1047"/>
    </row>
    <row r="9" spans="1:5" s="24" customFormat="1" ht="19.5" customHeight="1">
      <c r="A9" s="971" t="s">
        <v>141</v>
      </c>
      <c r="B9" s="720" t="s">
        <v>151</v>
      </c>
      <c r="C9" s="836">
        <v>1</v>
      </c>
      <c r="D9" s="1024"/>
      <c r="E9" s="1047"/>
    </row>
    <row r="10" spans="1:5" s="24" customFormat="1" ht="19.5" customHeight="1">
      <c r="A10" s="971" t="s">
        <v>143</v>
      </c>
      <c r="B10" s="720" t="s">
        <v>179</v>
      </c>
      <c r="C10" s="836"/>
      <c r="D10" s="1024"/>
      <c r="E10" s="1047"/>
    </row>
    <row r="11" spans="1:5" s="24" customFormat="1" ht="19.5" customHeight="1">
      <c r="A11" s="971" t="s">
        <v>145</v>
      </c>
      <c r="B11" s="720" t="s">
        <v>153</v>
      </c>
      <c r="C11" s="836"/>
      <c r="D11" s="1024"/>
      <c r="E11" s="1047"/>
    </row>
    <row r="12" spans="1:5" s="402" customFormat="1" ht="19.5" customHeight="1">
      <c r="A12" s="971" t="s">
        <v>180</v>
      </c>
      <c r="B12" s="720" t="s">
        <v>181</v>
      </c>
      <c r="C12" s="836"/>
      <c r="D12" s="1024"/>
      <c r="E12" s="1047"/>
    </row>
    <row r="13" spans="1:5" s="402" customFormat="1" ht="19.5" customHeight="1">
      <c r="A13" s="971" t="s">
        <v>555</v>
      </c>
      <c r="B13" s="720" t="s">
        <v>155</v>
      </c>
      <c r="C13" s="836"/>
      <c r="D13" s="1024"/>
      <c r="E13" s="1047"/>
    </row>
    <row r="14" spans="1:5" s="402" customFormat="1" ht="19.5" customHeight="1">
      <c r="A14" s="971" t="s">
        <v>52</v>
      </c>
      <c r="B14" s="720" t="s">
        <v>553</v>
      </c>
      <c r="C14" s="981">
        <f>+C15+C16</f>
        <v>32850</v>
      </c>
      <c r="D14" s="1024">
        <f>+'04 '!C22</f>
        <v>32850</v>
      </c>
      <c r="E14" s="1047"/>
    </row>
    <row r="15" spans="1:5" s="402" customFormat="1" ht="19.5" customHeight="1">
      <c r="A15" s="971" t="s">
        <v>55</v>
      </c>
      <c r="B15" s="720" t="s">
        <v>182</v>
      </c>
      <c r="C15" s="831">
        <v>32850</v>
      </c>
      <c r="D15" s="1024"/>
      <c r="E15" s="1047"/>
    </row>
    <row r="16" spans="1:5" s="402" customFormat="1" ht="19.5" customHeight="1">
      <c r="A16" s="971" t="s">
        <v>56</v>
      </c>
      <c r="B16" s="720" t="s">
        <v>155</v>
      </c>
      <c r="C16" s="889"/>
      <c r="D16" s="1024"/>
      <c r="E16" s="1047"/>
    </row>
    <row r="17" spans="1:5" ht="19.5" customHeight="1">
      <c r="A17" s="971" t="s">
        <v>57</v>
      </c>
      <c r="B17" s="721" t="s">
        <v>146</v>
      </c>
      <c r="C17" s="981">
        <f>+C18+C19+C20</f>
        <v>464314</v>
      </c>
      <c r="D17" s="1024">
        <f>+'04 '!C24</f>
        <v>464314</v>
      </c>
      <c r="E17" s="1047"/>
    </row>
    <row r="18" spans="1:5" ht="19.5" customHeight="1">
      <c r="A18" s="971" t="s">
        <v>156</v>
      </c>
      <c r="B18" s="720" t="s">
        <v>183</v>
      </c>
      <c r="C18" s="831">
        <v>0</v>
      </c>
      <c r="D18" s="1024"/>
      <c r="E18" s="1047"/>
    </row>
    <row r="19" spans="1:5" s="24" customFormat="1" ht="30">
      <c r="A19" s="971" t="s">
        <v>158</v>
      </c>
      <c r="B19" s="720" t="s">
        <v>159</v>
      </c>
      <c r="C19" s="831">
        <v>464314</v>
      </c>
      <c r="D19" s="1024"/>
      <c r="E19" s="1047"/>
    </row>
    <row r="20" spans="1:5" s="24" customFormat="1" ht="31.5" customHeight="1">
      <c r="A20" s="971" t="s">
        <v>160</v>
      </c>
      <c r="B20" s="720" t="s">
        <v>161</v>
      </c>
      <c r="C20" s="831">
        <v>0</v>
      </c>
      <c r="D20" s="1024"/>
      <c r="E20" s="1047"/>
    </row>
    <row r="21" spans="1:5" s="24" customFormat="1" ht="19.5" customHeight="1">
      <c r="A21" s="971" t="s">
        <v>69</v>
      </c>
      <c r="B21" s="720" t="s">
        <v>550</v>
      </c>
      <c r="C21" s="981">
        <f>+SUM(C22:C28)</f>
        <v>49418549</v>
      </c>
      <c r="D21" s="1024">
        <f>+'04 '!C19</f>
        <v>49418548</v>
      </c>
      <c r="E21" s="1047"/>
    </row>
    <row r="22" spans="1:5" s="24" customFormat="1" ht="19.5" customHeight="1">
      <c r="A22" s="971" t="s">
        <v>162</v>
      </c>
      <c r="B22" s="720" t="s">
        <v>163</v>
      </c>
      <c r="C22" s="831">
        <v>101864</v>
      </c>
      <c r="D22" s="1024"/>
      <c r="E22" s="1047"/>
    </row>
    <row r="23" spans="1:5" s="24" customFormat="1" ht="19.5" customHeight="1">
      <c r="A23" s="971" t="s">
        <v>164</v>
      </c>
      <c r="B23" s="720" t="s">
        <v>165</v>
      </c>
      <c r="C23" s="831">
        <v>20443</v>
      </c>
      <c r="D23" s="1024"/>
      <c r="E23" s="1047"/>
    </row>
    <row r="24" spans="1:5" s="24" customFormat="1" ht="19.5" customHeight="1">
      <c r="A24" s="971" t="s">
        <v>166</v>
      </c>
      <c r="B24" s="720" t="s">
        <v>184</v>
      </c>
      <c r="C24" s="831">
        <v>41749070</v>
      </c>
      <c r="D24" s="1024"/>
      <c r="E24" s="1047"/>
    </row>
    <row r="25" spans="1:5" s="24" customFormat="1" ht="19.5" customHeight="1">
      <c r="A25" s="971" t="s">
        <v>168</v>
      </c>
      <c r="B25" s="720" t="s">
        <v>150</v>
      </c>
      <c r="C25" s="831">
        <v>7547172</v>
      </c>
      <c r="D25" s="1024"/>
      <c r="E25" s="1047"/>
    </row>
    <row r="26" spans="1:5" s="24" customFormat="1" ht="19.5" customHeight="1">
      <c r="A26" s="971" t="s">
        <v>169</v>
      </c>
      <c r="B26" s="720" t="s">
        <v>185</v>
      </c>
      <c r="C26" s="831"/>
      <c r="D26" s="1024"/>
      <c r="E26" s="1047"/>
    </row>
    <row r="27" spans="1:5" s="24" customFormat="1" ht="19.5" customHeight="1">
      <c r="A27" s="971" t="s">
        <v>170</v>
      </c>
      <c r="B27" s="720" t="s">
        <v>153</v>
      </c>
      <c r="C27" s="831">
        <v>0</v>
      </c>
      <c r="D27" s="1024"/>
      <c r="E27" s="1047"/>
    </row>
    <row r="28" spans="1:5" s="24" customFormat="1" ht="19.5" customHeight="1">
      <c r="A28" s="971" t="s">
        <v>186</v>
      </c>
      <c r="B28" s="720" t="s">
        <v>187</v>
      </c>
      <c r="C28" s="831">
        <v>0</v>
      </c>
      <c r="D28" s="1024"/>
      <c r="E28" s="1047"/>
    </row>
    <row r="29" spans="1:5" s="24" customFormat="1" ht="19.5" customHeight="1">
      <c r="A29" s="971" t="s">
        <v>70</v>
      </c>
      <c r="B29" s="720" t="s">
        <v>554</v>
      </c>
      <c r="C29" s="981">
        <f>+C30+C31+C32</f>
        <v>376108776</v>
      </c>
      <c r="D29" s="1024">
        <f>+'04 '!C25</f>
        <v>376108776</v>
      </c>
      <c r="E29" s="1047"/>
    </row>
    <row r="30" spans="1:4" ht="19.5" customHeight="1">
      <c r="A30" s="971" t="s">
        <v>172</v>
      </c>
      <c r="B30" s="720" t="s">
        <v>163</v>
      </c>
      <c r="C30" s="831">
        <v>374384950</v>
      </c>
      <c r="D30" s="1024"/>
    </row>
    <row r="31" spans="1:4" s="24" customFormat="1" ht="19.5" customHeight="1">
      <c r="A31" s="971" t="s">
        <v>173</v>
      </c>
      <c r="B31" s="720" t="s">
        <v>165</v>
      </c>
      <c r="C31" s="831">
        <v>0</v>
      </c>
      <c r="D31" s="1024"/>
    </row>
    <row r="32" spans="1:4" s="24" customFormat="1" ht="19.5" customHeight="1">
      <c r="A32" s="971" t="s">
        <v>174</v>
      </c>
      <c r="B32" s="720" t="s">
        <v>184</v>
      </c>
      <c r="C32" s="831">
        <v>1723826</v>
      </c>
      <c r="D32" s="1046"/>
    </row>
    <row r="33" spans="1:3" s="1042" customFormat="1" ht="18.75">
      <c r="A33" s="1555"/>
      <c r="B33" s="1555"/>
      <c r="C33" s="1045" t="str">
        <f>+'Thong tin'!B8</f>
        <v>Trà Vinh, ngày 01 tháng 9 năm 2019</v>
      </c>
    </row>
    <row r="34" spans="1:3" s="1043" customFormat="1" ht="18.75">
      <c r="A34" s="1556" t="s">
        <v>4</v>
      </c>
      <c r="B34" s="1556"/>
      <c r="C34" s="1044" t="str">
        <f>+'Thong tin'!B7</f>
        <v>PHÓ CỤC TRƯỞNG</v>
      </c>
    </row>
    <row r="35" spans="1:3" s="1042" customFormat="1" ht="18.75">
      <c r="A35" s="1016"/>
      <c r="B35" s="1017"/>
      <c r="C35" s="1017"/>
    </row>
    <row r="36" spans="1:3" s="1042" customFormat="1" ht="18.75">
      <c r="A36" s="1016"/>
      <c r="B36" s="1017"/>
      <c r="C36" s="1017"/>
    </row>
    <row r="37" spans="1:3" s="1042" customFormat="1" ht="18.75">
      <c r="A37" s="1016"/>
      <c r="B37" s="1017"/>
      <c r="C37" s="1017"/>
    </row>
    <row r="38" spans="1:3" s="1042" customFormat="1" ht="18.75">
      <c r="A38" s="1016"/>
      <c r="B38" s="1017"/>
      <c r="C38" s="1017"/>
    </row>
    <row r="39" spans="1:3" s="1042" customFormat="1" ht="15.75">
      <c r="A39" s="1016"/>
      <c r="B39" s="1016"/>
      <c r="C39" s="1016"/>
    </row>
    <row r="40" spans="1:3" ht="15.75">
      <c r="A40" s="1015"/>
      <c r="B40" s="1014"/>
      <c r="C40" s="910"/>
    </row>
    <row r="41" spans="1:3" ht="18.75">
      <c r="A41" s="1521" t="str">
        <f>+'Thong tin'!B5</f>
        <v>Nhan Quốc Hải</v>
      </c>
      <c r="B41" s="1521"/>
      <c r="C41" s="848" t="str">
        <f>+'Thong tin'!B6</f>
        <v>Nguyễn Minh Khiêm</v>
      </c>
    </row>
  </sheetData>
  <sheetProtection/>
  <mergeCells count="6">
    <mergeCell ref="A3:B3"/>
    <mergeCell ref="A41:B41"/>
    <mergeCell ref="A33:B33"/>
    <mergeCell ref="A34:B34"/>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2"/>
  <sheetViews>
    <sheetView showZeros="0" view="pageBreakPreview" zoomScale="110" zoomScaleNormal="80" zoomScaleSheetLayoutView="110" zoomScalePageLayoutView="0" workbookViewId="0" topLeftCell="C10">
      <selection activeCell="H41" sqref="H41"/>
    </sheetView>
  </sheetViews>
  <sheetFormatPr defaultColWidth="9.00390625" defaultRowHeight="15.75"/>
  <cols>
    <col min="1" max="1" width="4.875" style="415" customWidth="1"/>
    <col min="2" max="2" width="25.875" style="415" customWidth="1"/>
    <col min="3" max="3" width="12.625" style="415" customWidth="1"/>
    <col min="4" max="4" width="12.125" style="415" customWidth="1"/>
    <col min="5" max="5" width="10.375" style="415" customWidth="1"/>
    <col min="6" max="8" width="9.375" style="415" customWidth="1"/>
    <col min="9" max="9" width="7.75390625" style="415" customWidth="1"/>
    <col min="10" max="10" width="9.375" style="415" customWidth="1"/>
    <col min="11" max="11" width="10.875" style="415" customWidth="1"/>
    <col min="12" max="12" width="12.25390625" style="415" customWidth="1"/>
    <col min="13" max="13" width="11.375" style="414" hidden="1" customWidth="1"/>
    <col min="14" max="14" width="18.125" style="414" hidden="1" customWidth="1"/>
    <col min="15" max="15" width="10.875" style="414" hidden="1" customWidth="1"/>
    <col min="16" max="16" width="13.25390625" style="414" hidden="1" customWidth="1"/>
    <col min="17" max="17" width="0" style="414" hidden="1" customWidth="1"/>
    <col min="18" max="18" width="9.50390625" style="414" hidden="1" customWidth="1"/>
    <col min="19" max="19" width="13.25390625" style="415" customWidth="1"/>
    <col min="20" max="20" width="9.00390625" style="415" customWidth="1"/>
    <col min="21" max="16384" width="9.00390625" style="415" customWidth="1"/>
  </cols>
  <sheetData>
    <row r="1" spans="1:16" ht="21" customHeight="1">
      <c r="A1" s="1475" t="s">
        <v>33</v>
      </c>
      <c r="B1" s="1475"/>
      <c r="C1"/>
      <c r="D1" s="1574" t="s">
        <v>75</v>
      </c>
      <c r="E1" s="1574"/>
      <c r="F1" s="1574"/>
      <c r="G1" s="1574"/>
      <c r="H1" s="1574"/>
      <c r="I1" s="1574"/>
      <c r="J1" s="1574"/>
      <c r="K1" s="1575" t="s">
        <v>537</v>
      </c>
      <c r="L1" s="1575"/>
      <c r="M1" s="772"/>
      <c r="N1" s="773"/>
      <c r="O1" s="773"/>
      <c r="P1" s="773"/>
    </row>
    <row r="2" spans="1:16" ht="16.5" customHeight="1">
      <c r="A2" s="1473" t="s">
        <v>333</v>
      </c>
      <c r="B2" s="1473"/>
      <c r="C2" s="1473"/>
      <c r="D2" s="1574" t="s">
        <v>209</v>
      </c>
      <c r="E2" s="1574"/>
      <c r="F2" s="1574"/>
      <c r="G2" s="1574"/>
      <c r="H2" s="1574"/>
      <c r="I2" s="1574"/>
      <c r="J2" s="1574"/>
      <c r="K2" s="1475" t="str">
        <f>'[11]Thong tin'!B4</f>
        <v>CTHADS TRÀ VINH</v>
      </c>
      <c r="L2" s="1475"/>
      <c r="M2" s="772"/>
      <c r="N2" s="773"/>
      <c r="O2" s="773"/>
      <c r="P2" s="773"/>
    </row>
    <row r="3" spans="1:16" ht="16.5" customHeight="1">
      <c r="A3" s="1473" t="s">
        <v>334</v>
      </c>
      <c r="B3" s="1473"/>
      <c r="C3"/>
      <c r="D3" s="1476" t="str">
        <f>+'Thong tin'!B3</f>
        <v>12 tháng / năm 2019</v>
      </c>
      <c r="E3" s="1476"/>
      <c r="F3" s="1476"/>
      <c r="G3" s="1476"/>
      <c r="H3" s="1476"/>
      <c r="I3" s="1476"/>
      <c r="J3" s="1476"/>
      <c r="K3" s="1575" t="s">
        <v>748</v>
      </c>
      <c r="L3" s="1575"/>
      <c r="M3" s="772"/>
      <c r="N3" s="773"/>
      <c r="O3" s="773"/>
      <c r="P3" s="773"/>
    </row>
    <row r="4" spans="1:16" ht="13.5" customHeight="1">
      <c r="A4" t="s">
        <v>115</v>
      </c>
      <c r="B4"/>
      <c r="C4"/>
      <c r="D4"/>
      <c r="E4"/>
      <c r="F4" s="774"/>
      <c r="G4" s="774"/>
      <c r="H4" s="774"/>
      <c r="I4" s="774"/>
      <c r="J4" s="774"/>
      <c r="K4" s="1475" t="s">
        <v>394</v>
      </c>
      <c r="L4" s="1475"/>
      <c r="M4" s="772"/>
      <c r="N4" s="773"/>
      <c r="O4" s="773"/>
      <c r="P4" s="773"/>
    </row>
    <row r="5" spans="1:16" ht="14.25" customHeight="1">
      <c r="A5"/>
      <c r="B5" t="s">
        <v>90</v>
      </c>
      <c r="C5"/>
      <c r="D5"/>
      <c r="E5" s="1475"/>
      <c r="F5" s="1475"/>
      <c r="G5" s="1475"/>
      <c r="H5" s="1475"/>
      <c r="I5" s="1475"/>
      <c r="J5"/>
      <c r="K5" s="1580" t="s">
        <v>189</v>
      </c>
      <c r="L5" s="1580"/>
      <c r="M5" s="772"/>
      <c r="N5" s="773"/>
      <c r="O5" s="773"/>
      <c r="P5" s="773"/>
    </row>
    <row r="6" spans="1:16" ht="20.25" customHeight="1">
      <c r="A6" s="1564" t="s">
        <v>67</v>
      </c>
      <c r="B6" s="1565"/>
      <c r="C6" s="1560" t="s">
        <v>38</v>
      </c>
      <c r="D6" s="1581" t="s">
        <v>332</v>
      </c>
      <c r="E6" s="1581"/>
      <c r="F6" s="1581"/>
      <c r="G6" s="1581"/>
      <c r="H6" s="1581"/>
      <c r="I6" s="1581"/>
      <c r="J6" s="1581"/>
      <c r="K6" s="1581"/>
      <c r="L6" s="1581"/>
      <c r="M6" s="772"/>
      <c r="N6" s="1625" t="s">
        <v>501</v>
      </c>
      <c r="O6" s="1625"/>
      <c r="P6" s="1625"/>
    </row>
    <row r="7" spans="1:16" ht="20.25" customHeight="1">
      <c r="A7" s="1566"/>
      <c r="B7" s="1567"/>
      <c r="C7" s="1560"/>
      <c r="D7" s="1582" t="s">
        <v>200</v>
      </c>
      <c r="E7" s="1583"/>
      <c r="F7" s="1583"/>
      <c r="G7" s="1583"/>
      <c r="H7" s="1583"/>
      <c r="I7" s="1583"/>
      <c r="J7" s="1584"/>
      <c r="K7" s="1585" t="s">
        <v>201</v>
      </c>
      <c r="L7" s="1585" t="s">
        <v>202</v>
      </c>
      <c r="M7" s="772"/>
      <c r="N7" s="773"/>
      <c r="O7" s="773"/>
      <c r="P7" s="773"/>
    </row>
    <row r="8" spans="1:16" ht="20.25" customHeight="1">
      <c r="A8" s="1566"/>
      <c r="B8" s="1567"/>
      <c r="C8" s="1560"/>
      <c r="D8" s="1561" t="s">
        <v>37</v>
      </c>
      <c r="E8" s="1590" t="s">
        <v>7</v>
      </c>
      <c r="F8" s="1591"/>
      <c r="G8" s="1591"/>
      <c r="H8" s="1591"/>
      <c r="I8" s="1591"/>
      <c r="J8" s="1592"/>
      <c r="K8" s="1586"/>
      <c r="L8" s="1588"/>
      <c r="M8" s="772"/>
      <c r="N8" s="773"/>
      <c r="O8" s="773"/>
      <c r="P8" s="773"/>
    </row>
    <row r="9" spans="1:16" ht="13.5" customHeight="1">
      <c r="A9" s="1568"/>
      <c r="B9" s="1569"/>
      <c r="C9" s="1560"/>
      <c r="D9" s="1561"/>
      <c r="E9" s="976" t="s">
        <v>203</v>
      </c>
      <c r="F9" s="976" t="s">
        <v>204</v>
      </c>
      <c r="G9" s="976" t="s">
        <v>205</v>
      </c>
      <c r="H9" s="976" t="s">
        <v>206</v>
      </c>
      <c r="I9" s="976" t="s">
        <v>335</v>
      </c>
      <c r="J9" s="976" t="s">
        <v>207</v>
      </c>
      <c r="K9" s="1587"/>
      <c r="L9" s="1589"/>
      <c r="M9" s="1558" t="s">
        <v>484</v>
      </c>
      <c r="N9" s="1558"/>
      <c r="O9" s="1558"/>
      <c r="P9" s="1558"/>
    </row>
    <row r="10" spans="1:18" s="424" customFormat="1" ht="12" customHeight="1">
      <c r="A10" s="1562" t="s">
        <v>6</v>
      </c>
      <c r="B10" s="1563"/>
      <c r="C10" s="775">
        <v>1</v>
      </c>
      <c r="D10" s="776">
        <v>2</v>
      </c>
      <c r="E10" s="775">
        <v>3</v>
      </c>
      <c r="F10" s="776">
        <v>4</v>
      </c>
      <c r="G10" s="775">
        <v>5</v>
      </c>
      <c r="H10" s="776">
        <v>6</v>
      </c>
      <c r="I10" s="775">
        <v>7</v>
      </c>
      <c r="J10" s="776">
        <v>8</v>
      </c>
      <c r="K10" s="775">
        <v>9</v>
      </c>
      <c r="L10" s="776">
        <v>10</v>
      </c>
      <c r="M10" s="777" t="s">
        <v>485</v>
      </c>
      <c r="N10" s="778" t="s">
        <v>488</v>
      </c>
      <c r="O10" s="778" t="s">
        <v>486</v>
      </c>
      <c r="P10" s="778" t="s">
        <v>487</v>
      </c>
      <c r="Q10" s="423"/>
      <c r="R10" s="423"/>
    </row>
    <row r="11" spans="1:21" s="782" customFormat="1" ht="12" customHeight="1">
      <c r="A11" s="741" t="s">
        <v>0</v>
      </c>
      <c r="B11" s="742" t="s">
        <v>127</v>
      </c>
      <c r="C11" s="1039">
        <f aca="true" t="shared" si="0" ref="C11:C26">+D11+K11+L11</f>
        <v>992661590</v>
      </c>
      <c r="D11" s="1039">
        <f aca="true" t="shared" si="1" ref="D11:D26">+E11+F11+G11+H11+I11+J11</f>
        <v>35148348</v>
      </c>
      <c r="E11" s="1039">
        <f aca="true" t="shared" si="2" ref="E11:L11">+E12+E13</f>
        <v>19055488</v>
      </c>
      <c r="F11" s="1039">
        <f t="shared" si="2"/>
        <v>4550</v>
      </c>
      <c r="G11" s="1039">
        <f t="shared" si="2"/>
        <v>4533864</v>
      </c>
      <c r="H11" s="1039">
        <f t="shared" si="2"/>
        <v>4202158</v>
      </c>
      <c r="I11" s="1039">
        <f t="shared" si="2"/>
        <v>660821</v>
      </c>
      <c r="J11" s="1039">
        <f t="shared" si="2"/>
        <v>6691467</v>
      </c>
      <c r="K11" s="1039">
        <f t="shared" si="2"/>
        <v>433508616</v>
      </c>
      <c r="L11" s="1039">
        <f t="shared" si="2"/>
        <v>524004626</v>
      </c>
      <c r="M11" s="863">
        <f>'03 '!C11+'04 '!C11</f>
        <v>992661590</v>
      </c>
      <c r="N11" s="863">
        <f aca="true" t="shared" si="3" ref="N11:N26">C11-M11</f>
        <v>0</v>
      </c>
      <c r="O11" s="863" t="e">
        <f>#REF!</f>
        <v>#REF!</v>
      </c>
      <c r="P11" s="863" t="e">
        <f aca="true" t="shared" si="4" ref="P11:P26">C11-O11</f>
        <v>#REF!</v>
      </c>
      <c r="Q11" s="780"/>
      <c r="R11" s="780"/>
      <c r="S11" s="781">
        <f>+'03 '!C11+'04 '!C11</f>
        <v>992661590</v>
      </c>
      <c r="T11" s="1065" t="str">
        <f aca="true" t="shared" si="5" ref="T11:T26">+IF(S11=C11,"d","s")</f>
        <v>d</v>
      </c>
      <c r="U11" s="781">
        <f>+S11-C11</f>
        <v>0</v>
      </c>
    </row>
    <row r="12" spans="1:21" s="782" customFormat="1" ht="12" customHeight="1">
      <c r="A12" s="743">
        <v>1</v>
      </c>
      <c r="B12" s="744" t="s">
        <v>128</v>
      </c>
      <c r="C12" s="1039">
        <f t="shared" si="0"/>
        <v>636078611</v>
      </c>
      <c r="D12" s="1039">
        <f t="shared" si="1"/>
        <v>15544393</v>
      </c>
      <c r="E12" s="890">
        <v>9648619</v>
      </c>
      <c r="F12" s="890"/>
      <c r="G12" s="890">
        <v>2445179</v>
      </c>
      <c r="H12" s="890">
        <v>2735557</v>
      </c>
      <c r="I12" s="890">
        <v>345791</v>
      </c>
      <c r="J12" s="890">
        <v>369247</v>
      </c>
      <c r="K12" s="890">
        <v>308921200</v>
      </c>
      <c r="L12" s="890">
        <v>311613018</v>
      </c>
      <c r="M12" s="863">
        <f>'03 '!C12+'04 '!C12</f>
        <v>636078611</v>
      </c>
      <c r="N12" s="863">
        <f t="shared" si="3"/>
        <v>0</v>
      </c>
      <c r="O12" s="863" t="e">
        <f>#REF!</f>
        <v>#REF!</v>
      </c>
      <c r="P12" s="863" t="e">
        <f t="shared" si="4"/>
        <v>#REF!</v>
      </c>
      <c r="Q12" s="780"/>
      <c r="R12" s="1066"/>
      <c r="S12" s="781">
        <f>+'03 '!C12+'04 '!C12</f>
        <v>636078611</v>
      </c>
      <c r="T12" s="1065" t="str">
        <f t="shared" si="5"/>
        <v>d</v>
      </c>
      <c r="U12" s="781">
        <f aca="true" t="shared" si="6" ref="U12:U26">+S12-C12</f>
        <v>0</v>
      </c>
    </row>
    <row r="13" spans="1:21" s="782" customFormat="1" ht="12" customHeight="1">
      <c r="A13" s="743">
        <v>2</v>
      </c>
      <c r="B13" s="744" t="s">
        <v>129</v>
      </c>
      <c r="C13" s="1039">
        <f t="shared" si="0"/>
        <v>356582979</v>
      </c>
      <c r="D13" s="1039">
        <f t="shared" si="1"/>
        <v>19603955</v>
      </c>
      <c r="E13" s="890">
        <v>9406869</v>
      </c>
      <c r="F13" s="890">
        <v>4550</v>
      </c>
      <c r="G13" s="890">
        <v>2088685</v>
      </c>
      <c r="H13" s="890">
        <v>1466601</v>
      </c>
      <c r="I13" s="890">
        <v>315030</v>
      </c>
      <c r="J13" s="890">
        <v>6322220</v>
      </c>
      <c r="K13" s="890">
        <v>124587416</v>
      </c>
      <c r="L13" s="890">
        <v>212391608</v>
      </c>
      <c r="M13" s="863">
        <f>'03 '!C13+'04 '!C13</f>
        <v>356582979</v>
      </c>
      <c r="N13" s="863">
        <f t="shared" si="3"/>
        <v>0</v>
      </c>
      <c r="O13" s="863" t="e">
        <f>#REF!</f>
        <v>#REF!</v>
      </c>
      <c r="P13" s="863" t="e">
        <f t="shared" si="4"/>
        <v>#REF!</v>
      </c>
      <c r="Q13" s="780"/>
      <c r="R13" s="1066"/>
      <c r="S13" s="781">
        <f>+'03 '!C13+'04 '!C13</f>
        <v>356582979</v>
      </c>
      <c r="T13" s="1065" t="str">
        <f t="shared" si="5"/>
        <v>d</v>
      </c>
      <c r="U13" s="781">
        <f t="shared" si="6"/>
        <v>0</v>
      </c>
    </row>
    <row r="14" spans="1:21" s="782" customFormat="1" ht="12" customHeight="1">
      <c r="A14" s="743" t="s">
        <v>1</v>
      </c>
      <c r="B14" s="744" t="s">
        <v>130</v>
      </c>
      <c r="C14" s="1039">
        <f t="shared" si="0"/>
        <v>58043223</v>
      </c>
      <c r="D14" s="1039">
        <f t="shared" si="1"/>
        <v>788783</v>
      </c>
      <c r="E14" s="890">
        <v>295793</v>
      </c>
      <c r="F14" s="890"/>
      <c r="G14" s="890">
        <v>477400</v>
      </c>
      <c r="H14" s="890">
        <v>15590</v>
      </c>
      <c r="I14" s="890">
        <v>0</v>
      </c>
      <c r="J14" s="890">
        <v>0</v>
      </c>
      <c r="K14" s="890">
        <v>42264334</v>
      </c>
      <c r="L14" s="890">
        <v>14990106</v>
      </c>
      <c r="M14" s="863">
        <f>'03 '!C14+'04 '!C14</f>
        <v>58043223</v>
      </c>
      <c r="N14" s="863">
        <f t="shared" si="3"/>
        <v>0</v>
      </c>
      <c r="O14" s="863" t="e">
        <f>#REF!</f>
        <v>#REF!</v>
      </c>
      <c r="P14" s="863" t="e">
        <f t="shared" si="4"/>
        <v>#REF!</v>
      </c>
      <c r="Q14" s="780"/>
      <c r="R14" s="1066"/>
      <c r="S14" s="781">
        <f>+'03 '!C14+'04 '!C14</f>
        <v>58043223</v>
      </c>
      <c r="T14" s="1065" t="str">
        <f t="shared" si="5"/>
        <v>d</v>
      </c>
      <c r="U14" s="781">
        <f t="shared" si="6"/>
        <v>0</v>
      </c>
    </row>
    <row r="15" spans="1:21" s="782" customFormat="1" ht="12" customHeight="1">
      <c r="A15" s="743" t="s">
        <v>9</v>
      </c>
      <c r="B15" s="744" t="s">
        <v>131</v>
      </c>
      <c r="C15" s="1039">
        <f t="shared" si="0"/>
        <v>10066000</v>
      </c>
      <c r="D15" s="1039">
        <f t="shared" si="1"/>
        <v>51258</v>
      </c>
      <c r="E15" s="890">
        <v>51258</v>
      </c>
      <c r="F15" s="890"/>
      <c r="G15" s="890"/>
      <c r="H15" s="890"/>
      <c r="I15" s="890"/>
      <c r="J15" s="890"/>
      <c r="K15" s="890">
        <v>1173447</v>
      </c>
      <c r="L15" s="890">
        <v>8841295</v>
      </c>
      <c r="M15" s="863">
        <f>'03 '!C15+'04 '!C15</f>
        <v>10066000</v>
      </c>
      <c r="N15" s="863">
        <f t="shared" si="3"/>
        <v>0</v>
      </c>
      <c r="O15" s="863" t="e">
        <f>#REF!</f>
        <v>#REF!</v>
      </c>
      <c r="P15" s="863" t="e">
        <f t="shared" si="4"/>
        <v>#REF!</v>
      </c>
      <c r="Q15" s="780"/>
      <c r="R15" s="780"/>
      <c r="S15" s="781">
        <f>+'03 '!C15+'04 '!C15</f>
        <v>10066000</v>
      </c>
      <c r="T15" s="1065" t="str">
        <f t="shared" si="5"/>
        <v>d</v>
      </c>
      <c r="U15" s="781">
        <f t="shared" si="6"/>
        <v>0</v>
      </c>
    </row>
    <row r="16" spans="1:21" s="782" customFormat="1" ht="12" customHeight="1">
      <c r="A16" s="743" t="s">
        <v>132</v>
      </c>
      <c r="B16" s="744" t="s">
        <v>133</v>
      </c>
      <c r="C16" s="1039">
        <f t="shared" si="0"/>
        <v>934618367</v>
      </c>
      <c r="D16" s="1039">
        <f t="shared" si="1"/>
        <v>34359802</v>
      </c>
      <c r="E16" s="1039">
        <f aca="true" t="shared" si="7" ref="E16:L16">+E17+E26</f>
        <v>18759932</v>
      </c>
      <c r="F16" s="1039">
        <f t="shared" si="7"/>
        <v>4550</v>
      </c>
      <c r="G16" s="1039">
        <f t="shared" si="7"/>
        <v>4056464</v>
      </c>
      <c r="H16" s="1039">
        <f t="shared" si="7"/>
        <v>4186568</v>
      </c>
      <c r="I16" s="1039">
        <f t="shared" si="7"/>
        <v>660821</v>
      </c>
      <c r="J16" s="1039">
        <f t="shared" si="7"/>
        <v>6691467</v>
      </c>
      <c r="K16" s="1039">
        <f t="shared" si="7"/>
        <v>391244282</v>
      </c>
      <c r="L16" s="1039">
        <f t="shared" si="7"/>
        <v>509014283</v>
      </c>
      <c r="M16" s="863">
        <f>'03 '!C16+'04 '!C16</f>
        <v>934618367</v>
      </c>
      <c r="N16" s="863">
        <f t="shared" si="3"/>
        <v>0</v>
      </c>
      <c r="O16" s="863" t="e">
        <f>#REF!</f>
        <v>#REF!</v>
      </c>
      <c r="P16" s="863" t="e">
        <f t="shared" si="4"/>
        <v>#REF!</v>
      </c>
      <c r="Q16" s="780"/>
      <c r="R16" s="780"/>
      <c r="S16" s="781">
        <f>+'03 '!C16+'04 '!C16</f>
        <v>934618367</v>
      </c>
      <c r="T16" s="1065" t="str">
        <f t="shared" si="5"/>
        <v>d</v>
      </c>
      <c r="U16" s="781">
        <f t="shared" si="6"/>
        <v>0</v>
      </c>
    </row>
    <row r="17" spans="1:21" s="782" customFormat="1" ht="12" customHeight="1">
      <c r="A17" s="743" t="s">
        <v>51</v>
      </c>
      <c r="B17" s="745" t="s">
        <v>134</v>
      </c>
      <c r="C17" s="1039">
        <f t="shared" si="0"/>
        <v>547321516</v>
      </c>
      <c r="D17" s="1039">
        <f t="shared" si="1"/>
        <v>23481717</v>
      </c>
      <c r="E17" s="1039">
        <f aca="true" t="shared" si="8" ref="E17:L17">+E18+E19+E20+E21+E22+E23+E24+E25</f>
        <v>12399012</v>
      </c>
      <c r="F17" s="1039">
        <f t="shared" si="8"/>
        <v>4550</v>
      </c>
      <c r="G17" s="1039">
        <f t="shared" si="8"/>
        <v>2452312</v>
      </c>
      <c r="H17" s="1039">
        <f t="shared" si="8"/>
        <v>1819295</v>
      </c>
      <c r="I17" s="1039">
        <f t="shared" si="8"/>
        <v>281577</v>
      </c>
      <c r="J17" s="1039">
        <f t="shared" si="8"/>
        <v>6524971</v>
      </c>
      <c r="K17" s="1039">
        <f t="shared" si="8"/>
        <v>229353442</v>
      </c>
      <c r="L17" s="1039">
        <f t="shared" si="8"/>
        <v>294486357</v>
      </c>
      <c r="M17" s="863">
        <f>'03 '!C17+'04 '!C17</f>
        <v>547321516</v>
      </c>
      <c r="N17" s="863">
        <f t="shared" si="3"/>
        <v>0</v>
      </c>
      <c r="O17" s="863" t="e">
        <f>#REF!</f>
        <v>#REF!</v>
      </c>
      <c r="P17" s="863" t="e">
        <f t="shared" si="4"/>
        <v>#REF!</v>
      </c>
      <c r="Q17" s="780"/>
      <c r="R17" s="780"/>
      <c r="S17" s="781">
        <f>+'03 '!C17+'04 '!C17</f>
        <v>547321516</v>
      </c>
      <c r="T17" s="1065" t="str">
        <f t="shared" si="5"/>
        <v>d</v>
      </c>
      <c r="U17" s="781">
        <f t="shared" si="6"/>
        <v>0</v>
      </c>
    </row>
    <row r="18" spans="1:21" s="782" customFormat="1" ht="12" customHeight="1">
      <c r="A18" s="743" t="s">
        <v>53</v>
      </c>
      <c r="B18" s="744" t="s">
        <v>135</v>
      </c>
      <c r="C18" s="1039">
        <f t="shared" si="0"/>
        <v>176736826</v>
      </c>
      <c r="D18" s="1039">
        <f t="shared" si="1"/>
        <v>14682050</v>
      </c>
      <c r="E18" s="890">
        <v>6116679</v>
      </c>
      <c r="F18" s="890">
        <v>4400</v>
      </c>
      <c r="G18" s="890">
        <v>967695</v>
      </c>
      <c r="H18" s="890">
        <v>1270195</v>
      </c>
      <c r="I18" s="890">
        <v>30000</v>
      </c>
      <c r="J18" s="890">
        <v>6293081</v>
      </c>
      <c r="K18" s="890">
        <v>83209469</v>
      </c>
      <c r="L18" s="890">
        <v>78845307</v>
      </c>
      <c r="M18" s="863">
        <f>'03 '!C18+'04 '!C18</f>
        <v>176736826</v>
      </c>
      <c r="N18" s="863">
        <f t="shared" si="3"/>
        <v>0</v>
      </c>
      <c r="O18" s="863" t="e">
        <f>#REF!</f>
        <v>#REF!</v>
      </c>
      <c r="P18" s="863" t="e">
        <f t="shared" si="4"/>
        <v>#REF!</v>
      </c>
      <c r="Q18" s="780"/>
      <c r="R18" s="780"/>
      <c r="S18" s="781">
        <f>+'03 '!C18+'04 '!C18</f>
        <v>176736826</v>
      </c>
      <c r="T18" s="1065" t="str">
        <f t="shared" si="5"/>
        <v>d</v>
      </c>
      <c r="U18" s="781">
        <f t="shared" si="6"/>
        <v>0</v>
      </c>
    </row>
    <row r="19" spans="1:21" s="782" customFormat="1" ht="12" customHeight="1">
      <c r="A19" s="743" t="s">
        <v>54</v>
      </c>
      <c r="B19" s="744" t="s">
        <v>136</v>
      </c>
      <c r="C19" s="1039">
        <f t="shared" si="0"/>
        <v>50914428</v>
      </c>
      <c r="D19" s="1039">
        <f t="shared" si="1"/>
        <v>1477995</v>
      </c>
      <c r="E19" s="890">
        <v>1369487</v>
      </c>
      <c r="F19" s="890"/>
      <c r="G19" s="890">
        <v>93626</v>
      </c>
      <c r="H19" s="890">
        <v>3990</v>
      </c>
      <c r="I19" s="890">
        <v>10892</v>
      </c>
      <c r="J19" s="890">
        <v>0</v>
      </c>
      <c r="K19" s="890">
        <v>11557876</v>
      </c>
      <c r="L19" s="890">
        <v>37878557</v>
      </c>
      <c r="M19" s="863">
        <f>'03 '!C19+'04 '!C19</f>
        <v>50914428</v>
      </c>
      <c r="N19" s="863">
        <f t="shared" si="3"/>
        <v>0</v>
      </c>
      <c r="O19" s="863" t="e">
        <f>#REF!</f>
        <v>#REF!</v>
      </c>
      <c r="P19" s="863" t="e">
        <f t="shared" si="4"/>
        <v>#REF!</v>
      </c>
      <c r="Q19" s="780"/>
      <c r="R19" s="780"/>
      <c r="S19" s="781">
        <f>+'03 '!C19+'04 '!C19</f>
        <v>50914428</v>
      </c>
      <c r="T19" s="1065" t="str">
        <f t="shared" si="5"/>
        <v>d</v>
      </c>
      <c r="U19" s="781">
        <f t="shared" si="6"/>
        <v>0</v>
      </c>
    </row>
    <row r="20" spans="1:21" s="782" customFormat="1" ht="12" customHeight="1">
      <c r="A20" s="743" t="s">
        <v>137</v>
      </c>
      <c r="B20" s="744" t="s">
        <v>196</v>
      </c>
      <c r="C20" s="1039">
        <f t="shared" si="0"/>
        <v>41214</v>
      </c>
      <c r="D20" s="1039">
        <f t="shared" si="1"/>
        <v>41214</v>
      </c>
      <c r="E20" s="890">
        <v>0</v>
      </c>
      <c r="F20" s="890"/>
      <c r="G20" s="890">
        <v>41214</v>
      </c>
      <c r="H20" s="890"/>
      <c r="I20" s="890">
        <v>0</v>
      </c>
      <c r="J20" s="890"/>
      <c r="K20" s="890"/>
      <c r="L20" s="890"/>
      <c r="M20" s="863">
        <f>'03 '!C20</f>
        <v>41214</v>
      </c>
      <c r="N20" s="863">
        <f t="shared" si="3"/>
        <v>0</v>
      </c>
      <c r="O20" s="863" t="e">
        <f>#REF!</f>
        <v>#REF!</v>
      </c>
      <c r="P20" s="863" t="e">
        <f t="shared" si="4"/>
        <v>#REF!</v>
      </c>
      <c r="Q20" s="780"/>
      <c r="R20" s="780"/>
      <c r="S20" s="781">
        <f>+'03 '!C20</f>
        <v>41214</v>
      </c>
      <c r="T20" s="1065" t="str">
        <f t="shared" si="5"/>
        <v>d</v>
      </c>
      <c r="U20" s="781">
        <f t="shared" si="6"/>
        <v>0</v>
      </c>
    </row>
    <row r="21" spans="1:21" s="782" customFormat="1" ht="12" customHeight="1">
      <c r="A21" s="743" t="s">
        <v>139</v>
      </c>
      <c r="B21" s="744" t="s">
        <v>138</v>
      </c>
      <c r="C21" s="1039">
        <f t="shared" si="0"/>
        <v>316234136</v>
      </c>
      <c r="D21" s="1039">
        <f t="shared" si="1"/>
        <v>7149631</v>
      </c>
      <c r="E21" s="890">
        <v>4839882</v>
      </c>
      <c r="F21" s="890">
        <v>150</v>
      </c>
      <c r="G21" s="890">
        <v>1349777</v>
      </c>
      <c r="H21" s="890">
        <v>545110</v>
      </c>
      <c r="I21" s="890">
        <v>240685</v>
      </c>
      <c r="J21" s="890">
        <v>174027</v>
      </c>
      <c r="K21" s="890">
        <v>133356844</v>
      </c>
      <c r="L21" s="890">
        <v>175727661</v>
      </c>
      <c r="M21" s="863">
        <f>'03 '!C21+'04 '!C20</f>
        <v>316234136</v>
      </c>
      <c r="N21" s="863">
        <f t="shared" si="3"/>
        <v>0</v>
      </c>
      <c r="O21" s="863" t="e">
        <f>#REF!</f>
        <v>#REF!</v>
      </c>
      <c r="P21" s="863" t="e">
        <f t="shared" si="4"/>
        <v>#REF!</v>
      </c>
      <c r="Q21" s="780"/>
      <c r="R21" s="780"/>
      <c r="S21" s="781">
        <f>+'03 '!C21+'04 '!C20</f>
        <v>316234136</v>
      </c>
      <c r="T21" s="1065" t="str">
        <f t="shared" si="5"/>
        <v>d</v>
      </c>
      <c r="U21" s="781">
        <f t="shared" si="6"/>
        <v>0</v>
      </c>
    </row>
    <row r="22" spans="1:21" s="782" customFormat="1" ht="12" customHeight="1">
      <c r="A22" s="743" t="s">
        <v>141</v>
      </c>
      <c r="B22" s="744" t="s">
        <v>140</v>
      </c>
      <c r="C22" s="1039">
        <f t="shared" si="0"/>
        <v>2810490</v>
      </c>
      <c r="D22" s="1039">
        <f t="shared" si="1"/>
        <v>43569</v>
      </c>
      <c r="E22" s="890">
        <v>43569</v>
      </c>
      <c r="F22" s="890"/>
      <c r="G22" s="890"/>
      <c r="H22" s="890"/>
      <c r="I22" s="890"/>
      <c r="J22" s="890"/>
      <c r="K22" s="890">
        <v>881874</v>
      </c>
      <c r="L22" s="890">
        <v>1885047</v>
      </c>
      <c r="M22" s="863">
        <f>'03 '!C22+'04 '!C21</f>
        <v>2810490</v>
      </c>
      <c r="N22" s="863">
        <f t="shared" si="3"/>
        <v>0</v>
      </c>
      <c r="O22" s="863" t="e">
        <f>#REF!</f>
        <v>#REF!</v>
      </c>
      <c r="P22" s="863" t="e">
        <f t="shared" si="4"/>
        <v>#REF!</v>
      </c>
      <c r="Q22" s="780"/>
      <c r="R22" s="780"/>
      <c r="S22" s="781">
        <f>+'03 '!C22+'04 '!C21</f>
        <v>2810490</v>
      </c>
      <c r="T22" s="1065" t="str">
        <f t="shared" si="5"/>
        <v>d</v>
      </c>
      <c r="U22" s="781">
        <f t="shared" si="6"/>
        <v>0</v>
      </c>
    </row>
    <row r="23" spans="1:21" s="782" customFormat="1" ht="12" customHeight="1">
      <c r="A23" s="743" t="s">
        <v>143</v>
      </c>
      <c r="B23" s="744" t="s">
        <v>142</v>
      </c>
      <c r="C23" s="1039">
        <f t="shared" si="0"/>
        <v>56600</v>
      </c>
      <c r="D23" s="1039">
        <f t="shared" si="1"/>
        <v>23750</v>
      </c>
      <c r="E23" s="890">
        <v>23750</v>
      </c>
      <c r="F23" s="890"/>
      <c r="G23" s="890"/>
      <c r="H23" s="890"/>
      <c r="I23" s="890"/>
      <c r="J23" s="890"/>
      <c r="K23" s="890">
        <v>0</v>
      </c>
      <c r="L23" s="890">
        <v>32850</v>
      </c>
      <c r="M23" s="863">
        <f>'03 '!C23+'04 '!C22</f>
        <v>56600</v>
      </c>
      <c r="N23" s="863">
        <f t="shared" si="3"/>
        <v>0</v>
      </c>
      <c r="O23" s="863" t="e">
        <f>#REF!</f>
        <v>#REF!</v>
      </c>
      <c r="P23" s="863" t="e">
        <f t="shared" si="4"/>
        <v>#REF!</v>
      </c>
      <c r="Q23" s="780"/>
      <c r="R23" s="780"/>
      <c r="S23" s="781">
        <f>+'03 '!C23+'04 '!C22</f>
        <v>56600</v>
      </c>
      <c r="T23" s="1065" t="str">
        <f t="shared" si="5"/>
        <v>d</v>
      </c>
      <c r="U23" s="781">
        <f t="shared" si="6"/>
        <v>0</v>
      </c>
    </row>
    <row r="24" spans="1:21" s="782" customFormat="1" ht="12" customHeight="1">
      <c r="A24" s="743" t="s">
        <v>145</v>
      </c>
      <c r="B24" s="746" t="s">
        <v>144</v>
      </c>
      <c r="C24" s="1039">
        <f t="shared" si="0"/>
        <v>0</v>
      </c>
      <c r="D24" s="1039">
        <f t="shared" si="1"/>
        <v>0</v>
      </c>
      <c r="E24" s="890"/>
      <c r="F24" s="890"/>
      <c r="G24" s="890"/>
      <c r="H24" s="890"/>
      <c r="I24" s="890"/>
      <c r="J24" s="890"/>
      <c r="K24" s="890"/>
      <c r="L24" s="890"/>
      <c r="M24" s="863">
        <f>'03 '!C24+'04 '!C23</f>
        <v>0</v>
      </c>
      <c r="N24" s="863">
        <f t="shared" si="3"/>
        <v>0</v>
      </c>
      <c r="O24" s="863" t="e">
        <f>#REF!</f>
        <v>#REF!</v>
      </c>
      <c r="P24" s="863" t="e">
        <f t="shared" si="4"/>
        <v>#REF!</v>
      </c>
      <c r="Q24" s="780"/>
      <c r="R24" s="780"/>
      <c r="S24" s="781">
        <f>+'03 '!C24+'04 '!C23</f>
        <v>0</v>
      </c>
      <c r="T24" s="1065" t="str">
        <f t="shared" si="5"/>
        <v>d</v>
      </c>
      <c r="U24" s="781">
        <f t="shared" si="6"/>
        <v>0</v>
      </c>
    </row>
    <row r="25" spans="1:21" s="782" customFormat="1" ht="12" customHeight="1">
      <c r="A25" s="743" t="s">
        <v>180</v>
      </c>
      <c r="B25" s="744" t="s">
        <v>146</v>
      </c>
      <c r="C25" s="1039">
        <f t="shared" si="0"/>
        <v>527822</v>
      </c>
      <c r="D25" s="1039">
        <f t="shared" si="1"/>
        <v>63508</v>
      </c>
      <c r="E25" s="890">
        <v>5645</v>
      </c>
      <c r="F25" s="890"/>
      <c r="G25" s="890">
        <v>0</v>
      </c>
      <c r="H25" s="890">
        <v>0</v>
      </c>
      <c r="I25" s="890">
        <v>0</v>
      </c>
      <c r="J25" s="890">
        <v>57863</v>
      </c>
      <c r="K25" s="890">
        <v>347379</v>
      </c>
      <c r="L25" s="890">
        <v>116935</v>
      </c>
      <c r="M25" s="863">
        <f>'03 '!C25+'04 '!C24</f>
        <v>527822</v>
      </c>
      <c r="N25" s="863">
        <f t="shared" si="3"/>
        <v>0</v>
      </c>
      <c r="O25" s="863" t="e">
        <f>#REF!</f>
        <v>#REF!</v>
      </c>
      <c r="P25" s="863" t="e">
        <f t="shared" si="4"/>
        <v>#REF!</v>
      </c>
      <c r="Q25" s="780"/>
      <c r="R25" s="780"/>
      <c r="S25" s="781">
        <f>+'03 '!C25+'04 '!C24</f>
        <v>527822</v>
      </c>
      <c r="T25" s="1065" t="str">
        <f t="shared" si="5"/>
        <v>d</v>
      </c>
      <c r="U25" s="781">
        <f t="shared" si="6"/>
        <v>0</v>
      </c>
    </row>
    <row r="26" spans="1:21" s="782" customFormat="1" ht="12" customHeight="1">
      <c r="A26" s="743" t="s">
        <v>52</v>
      </c>
      <c r="B26" s="744" t="s">
        <v>147</v>
      </c>
      <c r="C26" s="1039">
        <f t="shared" si="0"/>
        <v>387296851</v>
      </c>
      <c r="D26" s="1039">
        <f t="shared" si="1"/>
        <v>10878085</v>
      </c>
      <c r="E26" s="890">
        <v>6360920</v>
      </c>
      <c r="F26" s="890"/>
      <c r="G26" s="890">
        <v>1604152</v>
      </c>
      <c r="H26" s="890">
        <v>2367273</v>
      </c>
      <c r="I26" s="890">
        <v>379244</v>
      </c>
      <c r="J26" s="890">
        <v>166496</v>
      </c>
      <c r="K26" s="890">
        <v>161890840</v>
      </c>
      <c r="L26" s="890">
        <v>214527926</v>
      </c>
      <c r="M26" s="863">
        <f>'03 '!C26+'04 '!C25</f>
        <v>387296851</v>
      </c>
      <c r="N26" s="863">
        <f t="shared" si="3"/>
        <v>0</v>
      </c>
      <c r="O26" s="863" t="e">
        <f>#REF!</f>
        <v>#REF!</v>
      </c>
      <c r="P26" s="863" t="e">
        <f t="shared" si="4"/>
        <v>#REF!</v>
      </c>
      <c r="Q26" s="780"/>
      <c r="R26" s="780"/>
      <c r="S26" s="781">
        <f>+'03 '!C26+'04 '!C25</f>
        <v>387296851</v>
      </c>
      <c r="T26" s="1065" t="str">
        <f t="shared" si="5"/>
        <v>d</v>
      </c>
      <c r="U26" s="781">
        <f t="shared" si="6"/>
        <v>0</v>
      </c>
    </row>
    <row r="27" spans="1:18" s="782" customFormat="1" ht="20.25" customHeight="1">
      <c r="A27" s="747" t="s">
        <v>535</v>
      </c>
      <c r="B27" s="1064" t="s">
        <v>752</v>
      </c>
      <c r="C27" s="1063">
        <f aca="true" t="shared" si="9" ref="C27:L27">(C18+C19+C20)/C17</f>
        <v>0.4160122731224767</v>
      </c>
      <c r="D27" s="1063">
        <f t="shared" si="9"/>
        <v>0.6899520592978784</v>
      </c>
      <c r="E27" s="1063">
        <f t="shared" si="9"/>
        <v>0.6037711714449506</v>
      </c>
      <c r="F27" s="1063">
        <f t="shared" si="9"/>
        <v>0.967032967032967</v>
      </c>
      <c r="G27" s="1063">
        <f t="shared" si="9"/>
        <v>0.44959001954074357</v>
      </c>
      <c r="H27" s="1063">
        <f t="shared" si="9"/>
        <v>0.7003729466634053</v>
      </c>
      <c r="I27" s="1063">
        <f t="shared" si="9"/>
        <v>0.145224929592971</v>
      </c>
      <c r="J27" s="1063">
        <f t="shared" si="9"/>
        <v>0.9644611447315244</v>
      </c>
      <c r="K27" s="1063">
        <f t="shared" si="9"/>
        <v>0.4131934719340292</v>
      </c>
      <c r="L27" s="1063">
        <f t="shared" si="9"/>
        <v>0.39636424990649055</v>
      </c>
      <c r="M27" s="783"/>
      <c r="N27" s="784"/>
      <c r="O27" s="784"/>
      <c r="P27" s="784"/>
      <c r="Q27" s="780"/>
      <c r="R27" s="780"/>
    </row>
    <row r="28" spans="1:18" s="425" customFormat="1" ht="30" customHeight="1" hidden="1">
      <c r="A28" s="1570" t="s">
        <v>482</v>
      </c>
      <c r="B28" s="1570"/>
      <c r="C28" s="889">
        <f aca="true" t="shared" si="10" ref="C28:L28">C11-C14-C15-C16</f>
        <v>-10066000</v>
      </c>
      <c r="D28" s="889">
        <f t="shared" si="10"/>
        <v>-51495</v>
      </c>
      <c r="E28" s="889">
        <f t="shared" si="10"/>
        <v>-51495</v>
      </c>
      <c r="F28" s="889">
        <f t="shared" si="10"/>
        <v>0</v>
      </c>
      <c r="G28" s="889">
        <f t="shared" si="10"/>
        <v>0</v>
      </c>
      <c r="H28" s="889">
        <f t="shared" si="10"/>
        <v>0</v>
      </c>
      <c r="I28" s="889">
        <f t="shared" si="10"/>
        <v>0</v>
      </c>
      <c r="J28" s="889">
        <f t="shared" si="10"/>
        <v>0</v>
      </c>
      <c r="K28" s="889">
        <f t="shared" si="10"/>
        <v>-1173447</v>
      </c>
      <c r="L28" s="889">
        <f t="shared" si="10"/>
        <v>-8841058</v>
      </c>
      <c r="M28" s="725"/>
      <c r="N28" s="779"/>
      <c r="O28" s="779"/>
      <c r="P28" s="779"/>
      <c r="Q28" s="380"/>
      <c r="R28" s="380"/>
    </row>
    <row r="29" spans="1:18" s="425" customFormat="1" ht="30" customHeight="1" hidden="1">
      <c r="A29" s="1571" t="s">
        <v>483</v>
      </c>
      <c r="B29" s="1572"/>
      <c r="C29" s="1062">
        <f aca="true" t="shared" si="11" ref="C29:L29">C16-C17-C26</f>
        <v>0</v>
      </c>
      <c r="D29" s="889">
        <f t="shared" si="11"/>
        <v>0</v>
      </c>
      <c r="E29" s="889">
        <f t="shared" si="11"/>
        <v>0</v>
      </c>
      <c r="F29" s="889">
        <f t="shared" si="11"/>
        <v>0</v>
      </c>
      <c r="G29" s="1062">
        <f t="shared" si="11"/>
        <v>0</v>
      </c>
      <c r="H29" s="1062">
        <f t="shared" si="11"/>
        <v>0</v>
      </c>
      <c r="I29" s="889">
        <f t="shared" si="11"/>
        <v>0</v>
      </c>
      <c r="J29" s="889">
        <f t="shared" si="11"/>
        <v>0</v>
      </c>
      <c r="K29" s="889">
        <f t="shared" si="11"/>
        <v>0</v>
      </c>
      <c r="L29" s="889">
        <f t="shared" si="11"/>
        <v>0</v>
      </c>
      <c r="M29" s="725"/>
      <c r="N29" s="779"/>
      <c r="O29" s="779"/>
      <c r="P29" s="779"/>
      <c r="Q29" s="380"/>
      <c r="R29" s="380"/>
    </row>
    <row r="30" spans="1:19" s="425" customFormat="1" ht="15" customHeight="1">
      <c r="A30" s="1061"/>
      <c r="B30" s="1061"/>
      <c r="C30" s="919">
        <f>+C11-(C14+C15+C16)</f>
        <v>-10066000</v>
      </c>
      <c r="D30" s="919"/>
      <c r="E30" s="919">
        <f aca="true" t="shared" si="12" ref="E30:L30">+E11-(E14+E15+E16)</f>
        <v>-51495</v>
      </c>
      <c r="F30" s="919">
        <f t="shared" si="12"/>
        <v>0</v>
      </c>
      <c r="G30" s="919">
        <f t="shared" si="12"/>
        <v>0</v>
      </c>
      <c r="H30" s="919">
        <f t="shared" si="12"/>
        <v>0</v>
      </c>
      <c r="I30" s="919">
        <f t="shared" si="12"/>
        <v>0</v>
      </c>
      <c r="J30" s="919">
        <f t="shared" si="12"/>
        <v>0</v>
      </c>
      <c r="K30" s="919">
        <f t="shared" si="12"/>
        <v>-1173447</v>
      </c>
      <c r="L30" s="919">
        <f t="shared" si="12"/>
        <v>-8841058</v>
      </c>
      <c r="M30" s="725"/>
      <c r="N30" s="779"/>
      <c r="O30" s="779"/>
      <c r="P30" s="779"/>
      <c r="Q30" s="380"/>
      <c r="R30" s="380"/>
      <c r="S30" s="952"/>
    </row>
    <row r="31" spans="1:19" s="1033" customFormat="1" ht="18" customHeight="1">
      <c r="A31" s="772"/>
      <c r="B31" s="1060"/>
      <c r="C31" s="1059"/>
      <c r="D31" s="1058"/>
      <c r="E31" s="1058"/>
      <c r="F31" s="1058"/>
      <c r="G31" s="1057"/>
      <c r="H31" s="1573" t="str">
        <f>+'Thong tin'!B8</f>
        <v>Trà Vinh, ngày 01 tháng 9 năm 2019</v>
      </c>
      <c r="I31" s="1573"/>
      <c r="J31" s="1573"/>
      <c r="K31" s="1573"/>
      <c r="L31" s="1573"/>
      <c r="M31" s="772"/>
      <c r="N31" s="772"/>
      <c r="O31" s="772"/>
      <c r="P31" s="772"/>
      <c r="Q31" s="413"/>
      <c r="R31" s="413"/>
      <c r="S31" s="1046"/>
    </row>
    <row r="32" spans="1:18" s="1033" customFormat="1" ht="21" customHeight="1">
      <c r="A32" s="1526" t="s">
        <v>4</v>
      </c>
      <c r="B32" s="1526"/>
      <c r="C32" s="1526"/>
      <c r="D32" s="1526"/>
      <c r="E32" s="1056"/>
      <c r="F32" s="1056"/>
      <c r="G32" s="1055"/>
      <c r="H32" s="1594" t="str">
        <f>+'Thong tin'!B7</f>
        <v>PHÓ CỤC TRƯỞNG</v>
      </c>
      <c r="I32" s="1594"/>
      <c r="J32" s="1594"/>
      <c r="K32" s="1594"/>
      <c r="L32" s="1594"/>
      <c r="M32" s="772"/>
      <c r="N32" s="772"/>
      <c r="O32" s="772"/>
      <c r="P32" s="772"/>
      <c r="Q32" s="413"/>
      <c r="R32" s="413"/>
    </row>
    <row r="33" spans="1:18" s="1033" customFormat="1" ht="15" customHeight="1">
      <c r="A33" s="1014"/>
      <c r="B33" s="1559"/>
      <c r="C33" s="1559"/>
      <c r="D33" s="439"/>
      <c r="E33" s="439"/>
      <c r="F33" s="437"/>
      <c r="G33" s="1593"/>
      <c r="H33" s="1593"/>
      <c r="I33" s="1593"/>
      <c r="J33" s="1593"/>
      <c r="K33" s="1593"/>
      <c r="L33" s="1593"/>
      <c r="M33" s="797"/>
      <c r="N33" s="797"/>
      <c r="O33" s="797"/>
      <c r="P33" s="797"/>
      <c r="Q33" s="413"/>
      <c r="R33" s="413"/>
    </row>
    <row r="34" spans="1:18" s="1033" customFormat="1" ht="15.75">
      <c r="A34" s="1014"/>
      <c r="B34" s="1054"/>
      <c r="C34" s="1053"/>
      <c r="D34" s="1052"/>
      <c r="E34" s="1052"/>
      <c r="F34" s="1052"/>
      <c r="G34" s="1051"/>
      <c r="H34" s="1051"/>
      <c r="I34" s="1051"/>
      <c r="J34" s="1051"/>
      <c r="K34" s="1051"/>
      <c r="L34" s="1051"/>
      <c r="M34" s="413"/>
      <c r="N34" s="413"/>
      <c r="O34" s="413"/>
      <c r="P34" s="413"/>
      <c r="Q34" s="413"/>
      <c r="R34" s="413"/>
    </row>
    <row r="35" spans="1:18" s="401" customFormat="1" ht="15.75">
      <c r="A35" s="436"/>
      <c r="B35" s="1595"/>
      <c r="C35" s="1595"/>
      <c r="D35" s="436"/>
      <c r="E35" s="436"/>
      <c r="F35" s="436"/>
      <c r="G35" s="436"/>
      <c r="H35" s="436"/>
      <c r="I35" s="436"/>
      <c r="J35" s="436"/>
      <c r="K35" s="436"/>
      <c r="L35" s="436"/>
      <c r="M35" s="403"/>
      <c r="N35" s="400"/>
      <c r="O35" s="400"/>
      <c r="P35" s="400"/>
      <c r="Q35" s="400"/>
      <c r="R35" s="400"/>
    </row>
    <row r="36" spans="1:18" s="401" customFormat="1" ht="15">
      <c r="A36" s="1050"/>
      <c r="B36" s="1050"/>
      <c r="C36" s="1050"/>
      <c r="D36" s="1050"/>
      <c r="E36" s="1050"/>
      <c r="F36" s="1050"/>
      <c r="G36" s="1050"/>
      <c r="H36" s="1050"/>
      <c r="I36" s="1050"/>
      <c r="J36" s="1050"/>
      <c r="K36" s="1050"/>
      <c r="L36" s="1050"/>
      <c r="M36" s="400"/>
      <c r="N36" s="400"/>
      <c r="O36" s="400"/>
      <c r="P36" s="400"/>
      <c r="Q36" s="400"/>
      <c r="R36" s="400"/>
    </row>
    <row r="37" spans="1:18" s="401" customFormat="1" ht="15">
      <c r="A37" s="1050"/>
      <c r="B37" s="1050"/>
      <c r="C37" s="1050"/>
      <c r="D37" s="1050"/>
      <c r="E37" s="1050"/>
      <c r="F37" s="1050"/>
      <c r="G37" s="1050"/>
      <c r="H37" s="1050"/>
      <c r="I37" s="1050"/>
      <c r="J37" s="1050"/>
      <c r="K37" s="1050"/>
      <c r="L37" s="1050"/>
      <c r="M37" s="400"/>
      <c r="N37" s="400"/>
      <c r="O37" s="400"/>
      <c r="P37" s="400"/>
      <c r="Q37" s="400"/>
      <c r="R37" s="400"/>
    </row>
    <row r="38" spans="1:12" ht="15">
      <c r="A38" s="1050"/>
      <c r="B38" s="1050"/>
      <c r="C38" s="1050"/>
      <c r="D38" s="1050"/>
      <c r="E38" s="1050"/>
      <c r="F38" s="1050"/>
      <c r="G38" s="1050"/>
      <c r="H38" s="1050"/>
      <c r="I38" s="1050"/>
      <c r="J38" s="1050"/>
      <c r="K38" s="1050"/>
      <c r="L38" s="1050"/>
    </row>
    <row r="39" spans="1:12" ht="15">
      <c r="A39" s="1050"/>
      <c r="B39" s="1050"/>
      <c r="C39" s="1050"/>
      <c r="D39" s="1050"/>
      <c r="E39" s="1050"/>
      <c r="F39" s="1050"/>
      <c r="G39" s="1050"/>
      <c r="H39" s="1050"/>
      <c r="I39" s="1050"/>
      <c r="J39" s="1050"/>
      <c r="K39" s="1050"/>
      <c r="L39" s="1050"/>
    </row>
    <row r="40" spans="1:12" ht="18.75">
      <c r="A40" s="1521" t="str">
        <f>+'Thong tin'!B5</f>
        <v>Nhan Quốc Hải</v>
      </c>
      <c r="B40" s="1521"/>
      <c r="C40" s="1521"/>
      <c r="D40" s="1521"/>
      <c r="E40" s="1050"/>
      <c r="F40" s="1050"/>
      <c r="G40" s="1050"/>
      <c r="H40" s="1521" t="str">
        <f>+'Thong tin'!B6</f>
        <v>Nguyễn Minh Khiêm</v>
      </c>
      <c r="I40" s="1521"/>
      <c r="J40" s="1521"/>
      <c r="K40" s="1521"/>
      <c r="L40" s="1521"/>
    </row>
    <row r="48" spans="1:13" ht="16.5" hidden="1">
      <c r="A48" s="1576" t="s">
        <v>33</v>
      </c>
      <c r="B48" s="1577"/>
      <c r="C48" s="412"/>
      <c r="D48" s="1578" t="s">
        <v>75</v>
      </c>
      <c r="E48" s="1578"/>
      <c r="F48" s="1578"/>
      <c r="G48" s="1578"/>
      <c r="H48" s="1578"/>
      <c r="I48" s="1578"/>
      <c r="J48" s="1578"/>
      <c r="K48" s="1579"/>
      <c r="L48" s="1579"/>
      <c r="M48" s="413"/>
    </row>
    <row r="49" spans="1:13" ht="16.5" hidden="1">
      <c r="A49" s="1596" t="s">
        <v>333</v>
      </c>
      <c r="B49" s="1596"/>
      <c r="C49" s="1596"/>
      <c r="D49" s="1578" t="s">
        <v>209</v>
      </c>
      <c r="E49" s="1578"/>
      <c r="F49" s="1578"/>
      <c r="G49" s="1578"/>
      <c r="H49" s="1578"/>
      <c r="I49" s="1578"/>
      <c r="J49" s="1578"/>
      <c r="K49" s="1597" t="s">
        <v>489</v>
      </c>
      <c r="L49" s="1597"/>
      <c r="M49" s="413"/>
    </row>
    <row r="50" spans="1:13" ht="16.5" hidden="1">
      <c r="A50" s="1596" t="s">
        <v>334</v>
      </c>
      <c r="B50" s="1596"/>
      <c r="C50" s="389"/>
      <c r="D50" s="1598" t="s">
        <v>11</v>
      </c>
      <c r="E50" s="1598"/>
      <c r="F50" s="1598"/>
      <c r="G50" s="1598"/>
      <c r="H50" s="1598"/>
      <c r="I50" s="1598"/>
      <c r="J50" s="1598"/>
      <c r="K50" s="1579"/>
      <c r="L50" s="1579"/>
      <c r="M50" s="413"/>
    </row>
    <row r="51" spans="1:13" ht="15.75" hidden="1">
      <c r="A51" s="399" t="s">
        <v>115</v>
      </c>
      <c r="B51" s="399"/>
      <c r="C51" s="390"/>
      <c r="D51" s="416"/>
      <c r="E51" s="416"/>
      <c r="F51" s="417"/>
      <c r="G51" s="417"/>
      <c r="H51" s="417"/>
      <c r="I51" s="417"/>
      <c r="J51" s="417"/>
      <c r="K51" s="1602"/>
      <c r="L51" s="1602"/>
      <c r="M51" s="413"/>
    </row>
    <row r="52" spans="1:13" ht="15.75" hidden="1">
      <c r="A52" s="416"/>
      <c r="B52" s="416" t="s">
        <v>90</v>
      </c>
      <c r="C52" s="416"/>
      <c r="D52" s="416"/>
      <c r="E52" s="416"/>
      <c r="F52" s="416"/>
      <c r="G52" s="416"/>
      <c r="H52" s="416"/>
      <c r="I52" s="416"/>
      <c r="J52" s="416"/>
      <c r="K52" s="1603"/>
      <c r="L52" s="1603"/>
      <c r="M52" s="413"/>
    </row>
    <row r="53" spans="1:13" ht="15.75" hidden="1">
      <c r="A53" s="1189" t="s">
        <v>67</v>
      </c>
      <c r="B53" s="1190"/>
      <c r="C53" s="1606" t="s">
        <v>38</v>
      </c>
      <c r="D53" s="1607" t="s">
        <v>332</v>
      </c>
      <c r="E53" s="1607"/>
      <c r="F53" s="1607"/>
      <c r="G53" s="1607"/>
      <c r="H53" s="1607"/>
      <c r="I53" s="1607"/>
      <c r="J53" s="1607"/>
      <c r="K53" s="1607"/>
      <c r="L53" s="1607"/>
      <c r="M53" s="413"/>
    </row>
    <row r="54" spans="1:13" ht="15.75" hidden="1">
      <c r="A54" s="1191"/>
      <c r="B54" s="1192"/>
      <c r="C54" s="1606"/>
      <c r="D54" s="1608" t="s">
        <v>200</v>
      </c>
      <c r="E54" s="1609"/>
      <c r="F54" s="1609"/>
      <c r="G54" s="1609"/>
      <c r="H54" s="1609"/>
      <c r="I54" s="1609"/>
      <c r="J54" s="1610"/>
      <c r="K54" s="1611" t="s">
        <v>201</v>
      </c>
      <c r="L54" s="1611" t="s">
        <v>202</v>
      </c>
      <c r="M54" s="413"/>
    </row>
    <row r="55" spans="1:13" ht="15.75" hidden="1">
      <c r="A55" s="1191"/>
      <c r="B55" s="1192"/>
      <c r="C55" s="1606"/>
      <c r="D55" s="1621" t="s">
        <v>37</v>
      </c>
      <c r="E55" s="1622" t="s">
        <v>7</v>
      </c>
      <c r="F55" s="1623"/>
      <c r="G55" s="1623"/>
      <c r="H55" s="1623"/>
      <c r="I55" s="1623"/>
      <c r="J55" s="1624"/>
      <c r="K55" s="1612"/>
      <c r="L55" s="1619"/>
      <c r="M55" s="413"/>
    </row>
    <row r="56" spans="1:16" ht="15.75" hidden="1">
      <c r="A56" s="1604"/>
      <c r="B56" s="1605"/>
      <c r="C56" s="1606"/>
      <c r="D56" s="1621"/>
      <c r="E56" s="418" t="s">
        <v>203</v>
      </c>
      <c r="F56" s="418" t="s">
        <v>204</v>
      </c>
      <c r="G56" s="418" t="s">
        <v>205</v>
      </c>
      <c r="H56" s="418" t="s">
        <v>206</v>
      </c>
      <c r="I56" s="418" t="s">
        <v>335</v>
      </c>
      <c r="J56" s="418" t="s">
        <v>207</v>
      </c>
      <c r="K56" s="1613"/>
      <c r="L56" s="1620"/>
      <c r="M56" s="1614" t="s">
        <v>484</v>
      </c>
      <c r="N56" s="1614"/>
      <c r="O56" s="1614"/>
      <c r="P56" s="1614"/>
    </row>
    <row r="57" spans="1:16" ht="15" hidden="1">
      <c r="A57" s="1615" t="s">
        <v>6</v>
      </c>
      <c r="B57" s="1616"/>
      <c r="C57" s="419">
        <v>1</v>
      </c>
      <c r="D57" s="420">
        <v>2</v>
      </c>
      <c r="E57" s="419">
        <v>3</v>
      </c>
      <c r="F57" s="420">
        <v>4</v>
      </c>
      <c r="G57" s="419">
        <v>5</v>
      </c>
      <c r="H57" s="420">
        <v>6</v>
      </c>
      <c r="I57" s="419">
        <v>7</v>
      </c>
      <c r="J57" s="420">
        <v>8</v>
      </c>
      <c r="K57" s="419">
        <v>9</v>
      </c>
      <c r="L57" s="420">
        <v>10</v>
      </c>
      <c r="M57" s="421" t="s">
        <v>485</v>
      </c>
      <c r="N57" s="422" t="s">
        <v>488</v>
      </c>
      <c r="O57" s="422" t="s">
        <v>486</v>
      </c>
      <c r="P57" s="422" t="s">
        <v>487</v>
      </c>
    </row>
    <row r="58" spans="1:16" ht="24.75" customHeight="1" hidden="1">
      <c r="A58" s="393" t="s">
        <v>0</v>
      </c>
      <c r="B58" s="394" t="s">
        <v>127</v>
      </c>
      <c r="C58" s="1049">
        <f aca="true" t="shared" si="13" ref="C58:L58">C59+C60</f>
        <v>1227010</v>
      </c>
      <c r="D58" s="1049">
        <f t="shared" si="13"/>
        <v>730216</v>
      </c>
      <c r="E58" s="1049">
        <f t="shared" si="13"/>
        <v>318858</v>
      </c>
      <c r="F58" s="1049">
        <f t="shared" si="13"/>
        <v>0</v>
      </c>
      <c r="G58" s="1049">
        <f t="shared" si="13"/>
        <v>359311</v>
      </c>
      <c r="H58" s="1049">
        <f t="shared" si="13"/>
        <v>25503</v>
      </c>
      <c r="I58" s="1049">
        <f t="shared" si="13"/>
        <v>12500</v>
      </c>
      <c r="J58" s="1049">
        <f t="shared" si="13"/>
        <v>14044</v>
      </c>
      <c r="K58" s="1049">
        <f t="shared" si="13"/>
        <v>496794</v>
      </c>
      <c r="L58" s="1049">
        <f t="shared" si="13"/>
        <v>0</v>
      </c>
      <c r="M58" s="1049" t="e">
        <f>'03 '!#REF!+'04 '!#REF!</f>
        <v>#REF!</v>
      </c>
      <c r="N58" s="1049" t="e">
        <f aca="true" t="shared" si="14" ref="N58:N73">C58-M58</f>
        <v>#REF!</v>
      </c>
      <c r="O58" s="1049" t="e">
        <f>#REF!</f>
        <v>#REF!</v>
      </c>
      <c r="P58" s="1049" t="e">
        <f aca="true" t="shared" si="15" ref="P58:P73">C58-O58</f>
        <v>#REF!</v>
      </c>
    </row>
    <row r="59" spans="1:16" ht="24.75" customHeight="1" hidden="1">
      <c r="A59" s="395">
        <v>1</v>
      </c>
      <c r="B59" s="396" t="s">
        <v>128</v>
      </c>
      <c r="C59" s="1049">
        <f>D59+K59+L59</f>
        <v>1145484</v>
      </c>
      <c r="D59" s="1049">
        <f>E59+F59+G59+H59+I59+J59</f>
        <v>648690</v>
      </c>
      <c r="E59" s="1048">
        <v>289379</v>
      </c>
      <c r="F59" s="1048"/>
      <c r="G59" s="1048">
        <v>359311</v>
      </c>
      <c r="H59" s="1048"/>
      <c r="I59" s="1048"/>
      <c r="J59" s="1048"/>
      <c r="K59" s="1048">
        <v>496794</v>
      </c>
      <c r="L59" s="1048"/>
      <c r="M59" s="1048" t="e">
        <f>'03 '!#REF!+'04 '!#REF!</f>
        <v>#REF!</v>
      </c>
      <c r="N59" s="1048" t="e">
        <f t="shared" si="14"/>
        <v>#REF!</v>
      </c>
      <c r="O59" s="1048" t="e">
        <f>#REF!</f>
        <v>#REF!</v>
      </c>
      <c r="P59" s="1048" t="e">
        <f t="shared" si="15"/>
        <v>#REF!</v>
      </c>
    </row>
    <row r="60" spans="1:16" ht="24.75" customHeight="1" hidden="1">
      <c r="A60" s="395">
        <v>2</v>
      </c>
      <c r="B60" s="396" t="s">
        <v>129</v>
      </c>
      <c r="C60" s="1049">
        <f>D60+K60+L60</f>
        <v>81526</v>
      </c>
      <c r="D60" s="1049">
        <f>E60+F60+G60+H60+I60+J60</f>
        <v>81526</v>
      </c>
      <c r="E60" s="1048">
        <v>29479</v>
      </c>
      <c r="F60" s="1048">
        <v>0</v>
      </c>
      <c r="G60" s="1048">
        <v>0</v>
      </c>
      <c r="H60" s="1048">
        <v>25503</v>
      </c>
      <c r="I60" s="1048">
        <v>12500</v>
      </c>
      <c r="J60" s="1048">
        <v>14044</v>
      </c>
      <c r="K60" s="1048">
        <v>0</v>
      </c>
      <c r="L60" s="1048">
        <v>0</v>
      </c>
      <c r="M60" s="1048" t="e">
        <f>'03 '!#REF!+'04 '!#REF!</f>
        <v>#REF!</v>
      </c>
      <c r="N60" s="1048" t="e">
        <f t="shared" si="14"/>
        <v>#REF!</v>
      </c>
      <c r="O60" s="1048" t="e">
        <f>#REF!</f>
        <v>#REF!</v>
      </c>
      <c r="P60" s="1048" t="e">
        <f t="shared" si="15"/>
        <v>#REF!</v>
      </c>
    </row>
    <row r="61" spans="1:16" ht="24.75" customHeight="1" hidden="1">
      <c r="A61" s="384" t="s">
        <v>1</v>
      </c>
      <c r="B61" s="385" t="s">
        <v>130</v>
      </c>
      <c r="C61" s="1049">
        <f>D61+K61+L61</f>
        <v>30849</v>
      </c>
      <c r="D61" s="1049">
        <f>E61+F61+G61+H61+I61+J61</f>
        <v>30849</v>
      </c>
      <c r="E61" s="1048">
        <v>18349</v>
      </c>
      <c r="F61" s="1048">
        <v>0</v>
      </c>
      <c r="G61" s="1048">
        <v>0</v>
      </c>
      <c r="H61" s="1048">
        <v>0</v>
      </c>
      <c r="I61" s="1048">
        <v>12500</v>
      </c>
      <c r="J61" s="1048">
        <v>0</v>
      </c>
      <c r="K61" s="1048">
        <v>0</v>
      </c>
      <c r="L61" s="1048">
        <v>0</v>
      </c>
      <c r="M61" s="1048" t="e">
        <f>'03 '!#REF!+'04 '!#REF!</f>
        <v>#REF!</v>
      </c>
      <c r="N61" s="1048" t="e">
        <f t="shared" si="14"/>
        <v>#REF!</v>
      </c>
      <c r="O61" s="1048" t="e">
        <f>#REF!</f>
        <v>#REF!</v>
      </c>
      <c r="P61" s="1048" t="e">
        <f t="shared" si="15"/>
        <v>#REF!</v>
      </c>
    </row>
    <row r="62" spans="1:16" ht="24.75" customHeight="1" hidden="1">
      <c r="A62" s="384" t="s">
        <v>9</v>
      </c>
      <c r="B62" s="385" t="s">
        <v>131</v>
      </c>
      <c r="C62" s="1049">
        <f>D62+K62+L62</f>
        <v>0</v>
      </c>
      <c r="D62" s="1049">
        <f>E62+F62+G62+H62+I62+J62</f>
        <v>0</v>
      </c>
      <c r="E62" s="1048">
        <v>0</v>
      </c>
      <c r="F62" s="1048">
        <v>0</v>
      </c>
      <c r="G62" s="1048">
        <v>0</v>
      </c>
      <c r="H62" s="1048">
        <v>0</v>
      </c>
      <c r="I62" s="1048">
        <v>0</v>
      </c>
      <c r="J62" s="1048">
        <v>0</v>
      </c>
      <c r="K62" s="1048">
        <v>0</v>
      </c>
      <c r="L62" s="1048">
        <v>0</v>
      </c>
      <c r="M62" s="1048" t="e">
        <f>'03 '!#REF!+'04 '!#REF!</f>
        <v>#REF!</v>
      </c>
      <c r="N62" s="1048" t="e">
        <f t="shared" si="14"/>
        <v>#REF!</v>
      </c>
      <c r="O62" s="1048" t="e">
        <f>#REF!</f>
        <v>#REF!</v>
      </c>
      <c r="P62" s="1048" t="e">
        <f t="shared" si="15"/>
        <v>#REF!</v>
      </c>
    </row>
    <row r="63" spans="1:16" ht="24.75" customHeight="1" hidden="1">
      <c r="A63" s="384" t="s">
        <v>132</v>
      </c>
      <c r="B63" s="385" t="s">
        <v>133</v>
      </c>
      <c r="C63" s="1049">
        <f aca="true" t="shared" si="16" ref="C63:L63">C64+C73</f>
        <v>1196161</v>
      </c>
      <c r="D63" s="1049">
        <f t="shared" si="16"/>
        <v>699367</v>
      </c>
      <c r="E63" s="1049">
        <f t="shared" si="16"/>
        <v>300509</v>
      </c>
      <c r="F63" s="1049">
        <f t="shared" si="16"/>
        <v>0</v>
      </c>
      <c r="G63" s="1049">
        <f t="shared" si="16"/>
        <v>359311</v>
      </c>
      <c r="H63" s="1049">
        <f t="shared" si="16"/>
        <v>25503</v>
      </c>
      <c r="I63" s="1049">
        <f t="shared" si="16"/>
        <v>0</v>
      </c>
      <c r="J63" s="1049">
        <f t="shared" si="16"/>
        <v>14044</v>
      </c>
      <c r="K63" s="1049">
        <f t="shared" si="16"/>
        <v>496794</v>
      </c>
      <c r="L63" s="1049">
        <f t="shared" si="16"/>
        <v>0</v>
      </c>
      <c r="M63" s="1049" t="e">
        <f>'03 '!#REF!+'04 '!#REF!</f>
        <v>#REF!</v>
      </c>
      <c r="N63" s="1049" t="e">
        <f t="shared" si="14"/>
        <v>#REF!</v>
      </c>
      <c r="O63" s="1049" t="e">
        <f>#REF!</f>
        <v>#REF!</v>
      </c>
      <c r="P63" s="1049" t="e">
        <f t="shared" si="15"/>
        <v>#REF!</v>
      </c>
    </row>
    <row r="64" spans="1:16" ht="24.75" customHeight="1" hidden="1">
      <c r="A64" s="384" t="s">
        <v>51</v>
      </c>
      <c r="B64" s="397" t="s">
        <v>134</v>
      </c>
      <c r="C64" s="1049">
        <f aca="true" t="shared" si="17" ref="C64:L64">SUM(C65:C72)</f>
        <v>547471</v>
      </c>
      <c r="D64" s="1049">
        <f t="shared" si="17"/>
        <v>50677</v>
      </c>
      <c r="E64" s="1049">
        <f t="shared" si="17"/>
        <v>11130</v>
      </c>
      <c r="F64" s="1049">
        <f t="shared" si="17"/>
        <v>0</v>
      </c>
      <c r="G64" s="1049">
        <f t="shared" si="17"/>
        <v>0</v>
      </c>
      <c r="H64" s="1049">
        <f t="shared" si="17"/>
        <v>25503</v>
      </c>
      <c r="I64" s="1049">
        <f t="shared" si="17"/>
        <v>0</v>
      </c>
      <c r="J64" s="1049">
        <f t="shared" si="17"/>
        <v>14044</v>
      </c>
      <c r="K64" s="1049">
        <f t="shared" si="17"/>
        <v>496794</v>
      </c>
      <c r="L64" s="1049">
        <f t="shared" si="17"/>
        <v>0</v>
      </c>
      <c r="M64" s="1049" t="e">
        <f>'03 '!#REF!+'04 '!#REF!</f>
        <v>#REF!</v>
      </c>
      <c r="N64" s="1049" t="e">
        <f t="shared" si="14"/>
        <v>#REF!</v>
      </c>
      <c r="O64" s="1049" t="e">
        <f>#REF!</f>
        <v>#REF!</v>
      </c>
      <c r="P64" s="1049" t="e">
        <f t="shared" si="15"/>
        <v>#REF!</v>
      </c>
    </row>
    <row r="65" spans="1:16" ht="24.75" customHeight="1" hidden="1">
      <c r="A65" s="395" t="s">
        <v>53</v>
      </c>
      <c r="B65" s="396" t="s">
        <v>135</v>
      </c>
      <c r="C65" s="1049">
        <f aca="true" t="shared" si="18" ref="C65:C73">D65+K65+L65</f>
        <v>41344</v>
      </c>
      <c r="D65" s="1049">
        <f aca="true" t="shared" si="19" ref="D65:D73">E65+F65+G65+H65+I65+J65</f>
        <v>40344</v>
      </c>
      <c r="E65" s="1048">
        <v>800</v>
      </c>
      <c r="F65" s="1048">
        <v>0</v>
      </c>
      <c r="G65" s="1048">
        <v>0</v>
      </c>
      <c r="H65" s="1048">
        <v>25503</v>
      </c>
      <c r="I65" s="1048">
        <v>0</v>
      </c>
      <c r="J65" s="1048">
        <v>14041</v>
      </c>
      <c r="K65" s="1048">
        <v>1000</v>
      </c>
      <c r="L65" s="1048">
        <v>0</v>
      </c>
      <c r="M65" s="1048" t="e">
        <f>'03 '!#REF!+'04 '!#REF!</f>
        <v>#REF!</v>
      </c>
      <c r="N65" s="1048" t="e">
        <f t="shared" si="14"/>
        <v>#REF!</v>
      </c>
      <c r="O65" s="1048" t="e">
        <f>#REF!</f>
        <v>#REF!</v>
      </c>
      <c r="P65" s="1048" t="e">
        <f t="shared" si="15"/>
        <v>#REF!</v>
      </c>
    </row>
    <row r="66" spans="1:16" ht="24.75" customHeight="1" hidden="1">
      <c r="A66" s="395" t="s">
        <v>54</v>
      </c>
      <c r="B66" s="396" t="s">
        <v>136</v>
      </c>
      <c r="C66" s="1049">
        <f t="shared" si="18"/>
        <v>0</v>
      </c>
      <c r="D66" s="1049">
        <f t="shared" si="19"/>
        <v>0</v>
      </c>
      <c r="E66" s="1048">
        <v>0</v>
      </c>
      <c r="F66" s="1048">
        <v>0</v>
      </c>
      <c r="G66" s="1048">
        <v>0</v>
      </c>
      <c r="H66" s="1048">
        <v>0</v>
      </c>
      <c r="I66" s="1048">
        <v>0</v>
      </c>
      <c r="J66" s="1048">
        <v>0</v>
      </c>
      <c r="K66" s="1048">
        <v>0</v>
      </c>
      <c r="L66" s="1048">
        <v>0</v>
      </c>
      <c r="M66" s="1048" t="e">
        <f>'03 '!#REF!+'04 '!#REF!</f>
        <v>#REF!</v>
      </c>
      <c r="N66" s="1048" t="e">
        <f t="shared" si="14"/>
        <v>#REF!</v>
      </c>
      <c r="O66" s="1048" t="e">
        <f>#REF!</f>
        <v>#REF!</v>
      </c>
      <c r="P66" s="1048" t="e">
        <f t="shared" si="15"/>
        <v>#REF!</v>
      </c>
    </row>
    <row r="67" spans="1:16" ht="24.75" customHeight="1" hidden="1">
      <c r="A67" s="395" t="s">
        <v>137</v>
      </c>
      <c r="B67" s="396" t="s">
        <v>196</v>
      </c>
      <c r="C67" s="1049">
        <f t="shared" si="18"/>
        <v>0</v>
      </c>
      <c r="D67" s="1049">
        <f t="shared" si="19"/>
        <v>0</v>
      </c>
      <c r="E67" s="1048">
        <v>0</v>
      </c>
      <c r="F67" s="1048">
        <v>0</v>
      </c>
      <c r="G67" s="1048">
        <v>0</v>
      </c>
      <c r="H67" s="1048">
        <v>0</v>
      </c>
      <c r="I67" s="1048">
        <v>0</v>
      </c>
      <c r="J67" s="1048">
        <v>0</v>
      </c>
      <c r="K67" s="1048">
        <v>0</v>
      </c>
      <c r="L67" s="1048">
        <v>0</v>
      </c>
      <c r="M67" s="1048" t="e">
        <f>'03 '!#REF!</f>
        <v>#REF!</v>
      </c>
      <c r="N67" s="1048" t="e">
        <f t="shared" si="14"/>
        <v>#REF!</v>
      </c>
      <c r="O67" s="1048" t="e">
        <f>#REF!</f>
        <v>#REF!</v>
      </c>
      <c r="P67" s="1048" t="e">
        <f t="shared" si="15"/>
        <v>#REF!</v>
      </c>
    </row>
    <row r="68" spans="1:16" ht="24.75" customHeight="1" hidden="1">
      <c r="A68" s="395" t="s">
        <v>139</v>
      </c>
      <c r="B68" s="396" t="s">
        <v>138</v>
      </c>
      <c r="C68" s="1049">
        <f t="shared" si="18"/>
        <v>33438</v>
      </c>
      <c r="D68" s="1049">
        <f t="shared" si="19"/>
        <v>10333</v>
      </c>
      <c r="E68" s="1048">
        <v>10330</v>
      </c>
      <c r="F68" s="1048">
        <v>0</v>
      </c>
      <c r="G68" s="1048">
        <v>0</v>
      </c>
      <c r="H68" s="1048">
        <v>0</v>
      </c>
      <c r="I68" s="1048">
        <v>0</v>
      </c>
      <c r="J68" s="1048">
        <v>3</v>
      </c>
      <c r="K68" s="1048">
        <v>23105</v>
      </c>
      <c r="L68" s="1048">
        <v>0</v>
      </c>
      <c r="M68" s="1048" t="e">
        <f>'03 '!#REF!+'04 '!#REF!</f>
        <v>#REF!</v>
      </c>
      <c r="N68" s="1048" t="e">
        <f t="shared" si="14"/>
        <v>#REF!</v>
      </c>
      <c r="O68" s="1048" t="e">
        <f>#REF!</f>
        <v>#REF!</v>
      </c>
      <c r="P68" s="1048" t="e">
        <f t="shared" si="15"/>
        <v>#REF!</v>
      </c>
    </row>
    <row r="69" spans="1:16" ht="24.75" customHeight="1" hidden="1">
      <c r="A69" s="395" t="s">
        <v>141</v>
      </c>
      <c r="B69" s="396" t="s">
        <v>140</v>
      </c>
      <c r="C69" s="1049">
        <f t="shared" si="18"/>
        <v>0</v>
      </c>
      <c r="D69" s="1049">
        <f t="shared" si="19"/>
        <v>0</v>
      </c>
      <c r="E69" s="1048">
        <v>0</v>
      </c>
      <c r="F69" s="1048">
        <v>0</v>
      </c>
      <c r="G69" s="1048">
        <v>0</v>
      </c>
      <c r="H69" s="1048">
        <v>0</v>
      </c>
      <c r="I69" s="1048">
        <v>0</v>
      </c>
      <c r="J69" s="1048">
        <v>0</v>
      </c>
      <c r="K69" s="1048">
        <v>0</v>
      </c>
      <c r="L69" s="1048">
        <v>0</v>
      </c>
      <c r="M69" s="1048" t="e">
        <f>'03 '!#REF!+'04 '!#REF!</f>
        <v>#REF!</v>
      </c>
      <c r="N69" s="1048" t="e">
        <f t="shared" si="14"/>
        <v>#REF!</v>
      </c>
      <c r="O69" s="1048" t="e">
        <f>#REF!</f>
        <v>#REF!</v>
      </c>
      <c r="P69" s="1048" t="e">
        <f t="shared" si="15"/>
        <v>#REF!</v>
      </c>
    </row>
    <row r="70" spans="1:16" ht="24.75" customHeight="1" hidden="1">
      <c r="A70" s="395" t="s">
        <v>143</v>
      </c>
      <c r="B70" s="396" t="s">
        <v>142</v>
      </c>
      <c r="C70" s="1049">
        <f t="shared" si="18"/>
        <v>0</v>
      </c>
      <c r="D70" s="1049">
        <f t="shared" si="19"/>
        <v>0</v>
      </c>
      <c r="E70" s="1048">
        <v>0</v>
      </c>
      <c r="F70" s="1048">
        <v>0</v>
      </c>
      <c r="G70" s="1048">
        <v>0</v>
      </c>
      <c r="H70" s="1048">
        <v>0</v>
      </c>
      <c r="I70" s="1048">
        <v>0</v>
      </c>
      <c r="J70" s="1048">
        <v>0</v>
      </c>
      <c r="K70" s="1048">
        <v>0</v>
      </c>
      <c r="L70" s="1048">
        <v>0</v>
      </c>
      <c r="M70" s="1048" t="e">
        <f>'03 '!#REF!+'04 '!#REF!</f>
        <v>#REF!</v>
      </c>
      <c r="N70" s="1048" t="e">
        <f t="shared" si="14"/>
        <v>#REF!</v>
      </c>
      <c r="O70" s="1048" t="e">
        <f>#REF!</f>
        <v>#REF!</v>
      </c>
      <c r="P70" s="1048" t="e">
        <f t="shared" si="15"/>
        <v>#REF!</v>
      </c>
    </row>
    <row r="71" spans="1:16" ht="24.75" customHeight="1" hidden="1">
      <c r="A71" s="395" t="s">
        <v>145</v>
      </c>
      <c r="B71" s="398" t="s">
        <v>144</v>
      </c>
      <c r="C71" s="1049">
        <f t="shared" si="18"/>
        <v>0</v>
      </c>
      <c r="D71" s="1049">
        <f t="shared" si="19"/>
        <v>0</v>
      </c>
      <c r="E71" s="1048">
        <v>0</v>
      </c>
      <c r="F71" s="1048">
        <v>0</v>
      </c>
      <c r="G71" s="1048">
        <v>0</v>
      </c>
      <c r="H71" s="1048">
        <v>0</v>
      </c>
      <c r="I71" s="1048">
        <v>0</v>
      </c>
      <c r="J71" s="1048">
        <v>0</v>
      </c>
      <c r="K71" s="1048">
        <v>0</v>
      </c>
      <c r="L71" s="1048">
        <v>0</v>
      </c>
      <c r="M71" s="1048" t="e">
        <f>'03 '!#REF!+'04 '!#REF!</f>
        <v>#REF!</v>
      </c>
      <c r="N71" s="1048" t="e">
        <f t="shared" si="14"/>
        <v>#REF!</v>
      </c>
      <c r="O71" s="1048" t="e">
        <f>#REF!</f>
        <v>#REF!</v>
      </c>
      <c r="P71" s="1048" t="e">
        <f t="shared" si="15"/>
        <v>#REF!</v>
      </c>
    </row>
    <row r="72" spans="1:16" ht="24.75" customHeight="1" hidden="1">
      <c r="A72" s="395" t="s">
        <v>180</v>
      </c>
      <c r="B72" s="396" t="s">
        <v>146</v>
      </c>
      <c r="C72" s="1049">
        <f t="shared" si="18"/>
        <v>472689</v>
      </c>
      <c r="D72" s="1049">
        <f t="shared" si="19"/>
        <v>0</v>
      </c>
      <c r="E72" s="1048">
        <v>0</v>
      </c>
      <c r="F72" s="1048">
        <v>0</v>
      </c>
      <c r="G72" s="1048">
        <v>0</v>
      </c>
      <c r="H72" s="1048">
        <v>0</v>
      </c>
      <c r="I72" s="1048">
        <v>0</v>
      </c>
      <c r="J72" s="1048">
        <v>0</v>
      </c>
      <c r="K72" s="1048">
        <v>472689</v>
      </c>
      <c r="L72" s="1048">
        <v>0</v>
      </c>
      <c r="M72" s="1048" t="e">
        <f>'03 '!#REF!+'04 '!#REF!</f>
        <v>#REF!</v>
      </c>
      <c r="N72" s="1048" t="e">
        <f t="shared" si="14"/>
        <v>#REF!</v>
      </c>
      <c r="O72" s="1048" t="e">
        <f>#REF!</f>
        <v>#REF!</v>
      </c>
      <c r="P72" s="1048" t="e">
        <f t="shared" si="15"/>
        <v>#REF!</v>
      </c>
    </row>
    <row r="73" spans="1:16" ht="24.75" customHeight="1" hidden="1">
      <c r="A73" s="384" t="s">
        <v>52</v>
      </c>
      <c r="B73" s="385" t="s">
        <v>147</v>
      </c>
      <c r="C73" s="1049">
        <f t="shared" si="18"/>
        <v>648690</v>
      </c>
      <c r="D73" s="1049">
        <f t="shared" si="19"/>
        <v>648690</v>
      </c>
      <c r="E73" s="1048">
        <v>289379</v>
      </c>
      <c r="F73" s="1048">
        <v>0</v>
      </c>
      <c r="G73" s="1048">
        <v>359311</v>
      </c>
      <c r="H73" s="1048">
        <v>0</v>
      </c>
      <c r="I73" s="1048">
        <v>0</v>
      </c>
      <c r="J73" s="1048">
        <v>0</v>
      </c>
      <c r="K73" s="1048">
        <v>0</v>
      </c>
      <c r="L73" s="1048">
        <v>0</v>
      </c>
      <c r="M73" s="1049" t="e">
        <f>'03 '!#REF!+'04 '!#REF!</f>
        <v>#REF!</v>
      </c>
      <c r="N73" s="1049" t="e">
        <f t="shared" si="14"/>
        <v>#REF!</v>
      </c>
      <c r="O73" s="1049" t="e">
        <f>#REF!</f>
        <v>#REF!</v>
      </c>
      <c r="P73" s="1049" t="e">
        <f t="shared" si="15"/>
        <v>#REF!</v>
      </c>
    </row>
    <row r="74" spans="1:16" ht="24.75" customHeight="1" hidden="1">
      <c r="A74" s="408" t="s">
        <v>72</v>
      </c>
      <c r="B74" s="426" t="s">
        <v>208</v>
      </c>
      <c r="C74" s="388">
        <f aca="true" t="shared" si="20" ref="C74:L74">(C65+C66+C67)/C64</f>
        <v>0.07551815529955011</v>
      </c>
      <c r="D74" s="386">
        <f t="shared" si="20"/>
        <v>0.7961007952325513</v>
      </c>
      <c r="E74" s="388">
        <f t="shared" si="20"/>
        <v>0.07187780772686433</v>
      </c>
      <c r="F74" s="388" t="e">
        <f t="shared" si="20"/>
        <v>#DIV/0!</v>
      </c>
      <c r="G74" s="388" t="e">
        <f t="shared" si="20"/>
        <v>#DIV/0!</v>
      </c>
      <c r="H74" s="388">
        <f t="shared" si="20"/>
        <v>1</v>
      </c>
      <c r="I74" s="388" t="e">
        <f t="shared" si="20"/>
        <v>#DIV/0!</v>
      </c>
      <c r="J74" s="388">
        <f t="shared" si="20"/>
        <v>0.9997863856451153</v>
      </c>
      <c r="K74" s="388">
        <f t="shared" si="20"/>
        <v>0.0020129067581331496</v>
      </c>
      <c r="L74" s="388" t="e">
        <f t="shared" si="20"/>
        <v>#DIV/0!</v>
      </c>
      <c r="M74" s="392"/>
      <c r="N74" s="427"/>
      <c r="O74" s="427"/>
      <c r="P74" s="427"/>
    </row>
    <row r="75" spans="1:16" ht="16.5" hidden="1">
      <c r="A75" s="1617" t="s">
        <v>482</v>
      </c>
      <c r="B75" s="1617"/>
      <c r="C75" s="1048">
        <f aca="true" t="shared" si="21" ref="C75:L75">C58-C61-C62-C63</f>
        <v>0</v>
      </c>
      <c r="D75" s="1048">
        <f t="shared" si="21"/>
        <v>0</v>
      </c>
      <c r="E75" s="1048">
        <f t="shared" si="21"/>
        <v>0</v>
      </c>
      <c r="F75" s="1048">
        <f t="shared" si="21"/>
        <v>0</v>
      </c>
      <c r="G75" s="1048">
        <f t="shared" si="21"/>
        <v>0</v>
      </c>
      <c r="H75" s="1048">
        <f t="shared" si="21"/>
        <v>0</v>
      </c>
      <c r="I75" s="1048">
        <f t="shared" si="21"/>
        <v>0</v>
      </c>
      <c r="J75" s="1048">
        <f t="shared" si="21"/>
        <v>0</v>
      </c>
      <c r="K75" s="1048">
        <f t="shared" si="21"/>
        <v>0</v>
      </c>
      <c r="L75" s="1048">
        <f t="shared" si="21"/>
        <v>0</v>
      </c>
      <c r="M75" s="392"/>
      <c r="N75" s="427"/>
      <c r="O75" s="427"/>
      <c r="P75" s="427"/>
    </row>
    <row r="76" spans="1:16" ht="16.5" hidden="1">
      <c r="A76" s="1618" t="s">
        <v>483</v>
      </c>
      <c r="B76" s="1618"/>
      <c r="C76" s="1048">
        <f aca="true" t="shared" si="22" ref="C76:L76">C63-C64-C73</f>
        <v>0</v>
      </c>
      <c r="D76" s="1048">
        <f t="shared" si="22"/>
        <v>0</v>
      </c>
      <c r="E76" s="1048">
        <f t="shared" si="22"/>
        <v>0</v>
      </c>
      <c r="F76" s="1048">
        <f t="shared" si="22"/>
        <v>0</v>
      </c>
      <c r="G76" s="1048">
        <f t="shared" si="22"/>
        <v>0</v>
      </c>
      <c r="H76" s="1048">
        <f t="shared" si="22"/>
        <v>0</v>
      </c>
      <c r="I76" s="1048">
        <f t="shared" si="22"/>
        <v>0</v>
      </c>
      <c r="J76" s="1048">
        <f t="shared" si="22"/>
        <v>0</v>
      </c>
      <c r="K76" s="1048">
        <f t="shared" si="22"/>
        <v>0</v>
      </c>
      <c r="L76" s="1048">
        <f t="shared" si="22"/>
        <v>0</v>
      </c>
      <c r="M76" s="392"/>
      <c r="N76" s="427"/>
      <c r="O76" s="427"/>
      <c r="P76" s="427"/>
    </row>
    <row r="77" spans="1:16" ht="18.75" hidden="1">
      <c r="A77" s="413"/>
      <c r="B77" s="428" t="s">
        <v>502</v>
      </c>
      <c r="C77" s="428"/>
      <c r="D77" s="409"/>
      <c r="E77" s="409"/>
      <c r="F77" s="409"/>
      <c r="G77" s="1599" t="s">
        <v>502</v>
      </c>
      <c r="H77" s="1599"/>
      <c r="I77" s="1599"/>
      <c r="J77" s="1599"/>
      <c r="K77" s="1599"/>
      <c r="L77" s="1599"/>
      <c r="M77" s="413"/>
      <c r="N77" s="413"/>
      <c r="O77" s="413"/>
      <c r="P77" s="413"/>
    </row>
    <row r="78" spans="1:16" ht="18.75" hidden="1">
      <c r="A78" s="1600" t="s">
        <v>4</v>
      </c>
      <c r="B78" s="1600"/>
      <c r="C78" s="1600"/>
      <c r="D78" s="1600"/>
      <c r="E78" s="409"/>
      <c r="F78" s="409"/>
      <c r="G78" s="429"/>
      <c r="H78" s="1601" t="s">
        <v>503</v>
      </c>
      <c r="I78" s="1601"/>
      <c r="J78" s="1601"/>
      <c r="K78" s="1601"/>
      <c r="L78" s="1601"/>
      <c r="M78" s="413"/>
      <c r="N78" s="413"/>
      <c r="O78" s="413"/>
      <c r="P78" s="413"/>
    </row>
    <row r="79" ht="15" hidden="1"/>
    <row r="80" ht="15" hidden="1"/>
    <row r="81" ht="15" hidden="1"/>
    <row r="82" ht="15" hidden="1"/>
    <row r="83" ht="15" hidden="1"/>
    <row r="84" ht="15" hidden="1"/>
    <row r="85" ht="15" hidden="1"/>
    <row r="86" ht="15" hidden="1"/>
    <row r="87" ht="15" hidden="1"/>
    <row r="88" ht="15" hidden="1"/>
    <row r="89" spans="1:13" ht="16.5" hidden="1">
      <c r="A89" s="1576" t="s">
        <v>33</v>
      </c>
      <c r="B89" s="1577"/>
      <c r="C89" s="412"/>
      <c r="D89" s="1578" t="s">
        <v>75</v>
      </c>
      <c r="E89" s="1578"/>
      <c r="F89" s="1578"/>
      <c r="G89" s="1578"/>
      <c r="H89" s="1578"/>
      <c r="I89" s="1578"/>
      <c r="J89" s="1578"/>
      <c r="K89" s="1579"/>
      <c r="L89" s="1579"/>
      <c r="M89" s="413"/>
    </row>
    <row r="90" spans="1:13" ht="16.5" hidden="1">
      <c r="A90" s="1596" t="s">
        <v>333</v>
      </c>
      <c r="B90" s="1596"/>
      <c r="C90" s="1596"/>
      <c r="D90" s="1578" t="s">
        <v>209</v>
      </c>
      <c r="E90" s="1578"/>
      <c r="F90" s="1578"/>
      <c r="G90" s="1578"/>
      <c r="H90" s="1578"/>
      <c r="I90" s="1578"/>
      <c r="J90" s="1578"/>
      <c r="K90" s="1597" t="s">
        <v>490</v>
      </c>
      <c r="L90" s="1597"/>
      <c r="M90" s="413"/>
    </row>
    <row r="91" spans="1:13" ht="16.5" hidden="1">
      <c r="A91" s="1596" t="s">
        <v>334</v>
      </c>
      <c r="B91" s="1596"/>
      <c r="C91" s="389"/>
      <c r="D91" s="1598" t="s">
        <v>11</v>
      </c>
      <c r="E91" s="1598"/>
      <c r="F91" s="1598"/>
      <c r="G91" s="1598"/>
      <c r="H91" s="1598"/>
      <c r="I91" s="1598"/>
      <c r="J91" s="1598"/>
      <c r="K91" s="1579"/>
      <c r="L91" s="1579"/>
      <c r="M91" s="413"/>
    </row>
    <row r="92" spans="1:13" ht="15.75" hidden="1">
      <c r="A92" s="399" t="s">
        <v>115</v>
      </c>
      <c r="B92" s="399"/>
      <c r="C92" s="390"/>
      <c r="D92" s="416"/>
      <c r="E92" s="416"/>
      <c r="F92" s="417"/>
      <c r="G92" s="417"/>
      <c r="H92" s="417"/>
      <c r="I92" s="417"/>
      <c r="J92" s="417"/>
      <c r="K92" s="1602"/>
      <c r="L92" s="1602"/>
      <c r="M92" s="413"/>
    </row>
    <row r="93" spans="1:13" ht="15.75" hidden="1">
      <c r="A93" s="416"/>
      <c r="B93" s="416" t="s">
        <v>90</v>
      </c>
      <c r="C93" s="416"/>
      <c r="D93" s="416"/>
      <c r="E93" s="416"/>
      <c r="F93" s="416"/>
      <c r="G93" s="416"/>
      <c r="H93" s="416"/>
      <c r="I93" s="416"/>
      <c r="J93" s="416"/>
      <c r="K93" s="1603"/>
      <c r="L93" s="1603"/>
      <c r="M93" s="413"/>
    </row>
    <row r="94" spans="1:13" ht="15.75" hidden="1">
      <c r="A94" s="1189" t="s">
        <v>67</v>
      </c>
      <c r="B94" s="1190"/>
      <c r="C94" s="1606" t="s">
        <v>38</v>
      </c>
      <c r="D94" s="1607" t="s">
        <v>332</v>
      </c>
      <c r="E94" s="1607"/>
      <c r="F94" s="1607"/>
      <c r="G94" s="1607"/>
      <c r="H94" s="1607"/>
      <c r="I94" s="1607"/>
      <c r="J94" s="1607"/>
      <c r="K94" s="1607"/>
      <c r="L94" s="1607"/>
      <c r="M94" s="413"/>
    </row>
    <row r="95" spans="1:13" ht="15.75" hidden="1">
      <c r="A95" s="1191"/>
      <c r="B95" s="1192"/>
      <c r="C95" s="1606"/>
      <c r="D95" s="1608" t="s">
        <v>200</v>
      </c>
      <c r="E95" s="1609"/>
      <c r="F95" s="1609"/>
      <c r="G95" s="1609"/>
      <c r="H95" s="1609"/>
      <c r="I95" s="1609"/>
      <c r="J95" s="1610"/>
      <c r="K95" s="1611" t="s">
        <v>201</v>
      </c>
      <c r="L95" s="1611" t="s">
        <v>202</v>
      </c>
      <c r="M95" s="413"/>
    </row>
    <row r="96" spans="1:13" ht="15.75" hidden="1">
      <c r="A96" s="1191"/>
      <c r="B96" s="1192"/>
      <c r="C96" s="1606"/>
      <c r="D96" s="1621" t="s">
        <v>37</v>
      </c>
      <c r="E96" s="1622" t="s">
        <v>7</v>
      </c>
      <c r="F96" s="1623"/>
      <c r="G96" s="1623"/>
      <c r="H96" s="1623"/>
      <c r="I96" s="1623"/>
      <c r="J96" s="1624"/>
      <c r="K96" s="1612"/>
      <c r="L96" s="1619"/>
      <c r="M96" s="413"/>
    </row>
    <row r="97" spans="1:16" ht="15.75" hidden="1">
      <c r="A97" s="1604"/>
      <c r="B97" s="1605"/>
      <c r="C97" s="1606"/>
      <c r="D97" s="1621"/>
      <c r="E97" s="418" t="s">
        <v>203</v>
      </c>
      <c r="F97" s="418" t="s">
        <v>204</v>
      </c>
      <c r="G97" s="418" t="s">
        <v>205</v>
      </c>
      <c r="H97" s="418" t="s">
        <v>206</v>
      </c>
      <c r="I97" s="418" t="s">
        <v>335</v>
      </c>
      <c r="J97" s="418" t="s">
        <v>207</v>
      </c>
      <c r="K97" s="1613"/>
      <c r="L97" s="1620"/>
      <c r="M97" s="1614" t="s">
        <v>484</v>
      </c>
      <c r="N97" s="1614"/>
      <c r="O97" s="1614"/>
      <c r="P97" s="1614"/>
    </row>
    <row r="98" spans="1:16" ht="15" hidden="1">
      <c r="A98" s="1615" t="s">
        <v>6</v>
      </c>
      <c r="B98" s="1616"/>
      <c r="C98" s="419">
        <v>1</v>
      </c>
      <c r="D98" s="420">
        <v>2</v>
      </c>
      <c r="E98" s="419">
        <v>3</v>
      </c>
      <c r="F98" s="420">
        <v>4</v>
      </c>
      <c r="G98" s="419">
        <v>5</v>
      </c>
      <c r="H98" s="420">
        <v>6</v>
      </c>
      <c r="I98" s="419">
        <v>7</v>
      </c>
      <c r="J98" s="420">
        <v>8</v>
      </c>
      <c r="K98" s="419">
        <v>9</v>
      </c>
      <c r="L98" s="420">
        <v>10</v>
      </c>
      <c r="M98" s="421" t="s">
        <v>485</v>
      </c>
      <c r="N98" s="422" t="s">
        <v>488</v>
      </c>
      <c r="O98" s="422" t="s">
        <v>486</v>
      </c>
      <c r="P98" s="422" t="s">
        <v>487</v>
      </c>
    </row>
    <row r="99" spans="1:16" ht="24.75" customHeight="1" hidden="1">
      <c r="A99" s="393" t="s">
        <v>0</v>
      </c>
      <c r="B99" s="394" t="s">
        <v>127</v>
      </c>
      <c r="C99" s="1049">
        <f aca="true" t="shared" si="23" ref="C99:L99">C100+C101</f>
        <v>77698000</v>
      </c>
      <c r="D99" s="1049">
        <f t="shared" si="23"/>
        <v>1726087</v>
      </c>
      <c r="E99" s="1049">
        <f t="shared" si="23"/>
        <v>992526</v>
      </c>
      <c r="F99" s="1049">
        <f t="shared" si="23"/>
        <v>0</v>
      </c>
      <c r="G99" s="1049">
        <f t="shared" si="23"/>
        <v>434217</v>
      </c>
      <c r="H99" s="1049">
        <f t="shared" si="23"/>
        <v>110298</v>
      </c>
      <c r="I99" s="1049">
        <f t="shared" si="23"/>
        <v>20700</v>
      </c>
      <c r="J99" s="1049">
        <f t="shared" si="23"/>
        <v>168346</v>
      </c>
      <c r="K99" s="1049">
        <f t="shared" si="23"/>
        <v>73826163</v>
      </c>
      <c r="L99" s="1049">
        <f t="shared" si="23"/>
        <v>2145750</v>
      </c>
      <c r="M99" s="1049" t="e">
        <f>'03 '!#REF!+'04 '!#REF!</f>
        <v>#REF!</v>
      </c>
      <c r="N99" s="1049" t="e">
        <f aca="true" t="shared" si="24" ref="N99:N114">C99-M99</f>
        <v>#REF!</v>
      </c>
      <c r="O99" s="1049" t="e">
        <f>#REF!</f>
        <v>#REF!</v>
      </c>
      <c r="P99" s="1049" t="e">
        <f aca="true" t="shared" si="25" ref="P99:P114">C99-O99</f>
        <v>#REF!</v>
      </c>
    </row>
    <row r="100" spans="1:16" ht="24.75" customHeight="1" hidden="1">
      <c r="A100" s="395">
        <v>1</v>
      </c>
      <c r="B100" s="396" t="s">
        <v>128</v>
      </c>
      <c r="C100" s="1049">
        <f>D100+K100+L100</f>
        <v>42623095</v>
      </c>
      <c r="D100" s="1049">
        <f>E100+F100+G100+H100+I100+J100</f>
        <v>901808</v>
      </c>
      <c r="E100" s="1048">
        <v>547691</v>
      </c>
      <c r="F100" s="1048"/>
      <c r="G100" s="1048">
        <v>256217</v>
      </c>
      <c r="H100" s="1048">
        <v>65000</v>
      </c>
      <c r="I100" s="1048">
        <v>20700</v>
      </c>
      <c r="J100" s="1048">
        <v>12200</v>
      </c>
      <c r="K100" s="1048">
        <v>40571287</v>
      </c>
      <c r="L100" s="1048">
        <v>1150000</v>
      </c>
      <c r="M100" s="1048" t="e">
        <f>'03 '!#REF!+'04 '!#REF!</f>
        <v>#REF!</v>
      </c>
      <c r="N100" s="1048" t="e">
        <f t="shared" si="24"/>
        <v>#REF!</v>
      </c>
      <c r="O100" s="1048" t="e">
        <f>#REF!</f>
        <v>#REF!</v>
      </c>
      <c r="P100" s="1048" t="e">
        <f t="shared" si="25"/>
        <v>#REF!</v>
      </c>
    </row>
    <row r="101" spans="1:16" ht="24.75" customHeight="1" hidden="1">
      <c r="A101" s="395">
        <v>2</v>
      </c>
      <c r="B101" s="396" t="s">
        <v>129</v>
      </c>
      <c r="C101" s="1049">
        <f>D101+K101+L101</f>
        <v>35074905</v>
      </c>
      <c r="D101" s="1049">
        <f>E101+F101+G101+H101+I101+J101</f>
        <v>824279</v>
      </c>
      <c r="E101" s="1048">
        <v>444835</v>
      </c>
      <c r="F101" s="1048"/>
      <c r="G101" s="1048">
        <v>178000</v>
      </c>
      <c r="H101" s="1048">
        <v>45298</v>
      </c>
      <c r="I101" s="1048"/>
      <c r="J101" s="1048">
        <v>156146</v>
      </c>
      <c r="K101" s="1048">
        <v>33254876</v>
      </c>
      <c r="L101" s="1048">
        <v>995750</v>
      </c>
      <c r="M101" s="1048" t="e">
        <f>'03 '!#REF!+'04 '!#REF!</f>
        <v>#REF!</v>
      </c>
      <c r="N101" s="1048" t="e">
        <f t="shared" si="24"/>
        <v>#REF!</v>
      </c>
      <c r="O101" s="1048" t="e">
        <f>#REF!</f>
        <v>#REF!</v>
      </c>
      <c r="P101" s="1048" t="e">
        <f t="shared" si="25"/>
        <v>#REF!</v>
      </c>
    </row>
    <row r="102" spans="1:16" ht="24.75" customHeight="1" hidden="1">
      <c r="A102" s="384" t="s">
        <v>1</v>
      </c>
      <c r="B102" s="385" t="s">
        <v>130</v>
      </c>
      <c r="C102" s="1049">
        <f>D102+K102+L102</f>
        <v>4094298</v>
      </c>
      <c r="D102" s="1049">
        <f>E102+F102+G102+H102+I102+J102</f>
        <v>29764</v>
      </c>
      <c r="E102" s="1048">
        <v>10764</v>
      </c>
      <c r="F102" s="1048"/>
      <c r="G102" s="1048">
        <v>19000</v>
      </c>
      <c r="H102" s="1048"/>
      <c r="I102" s="1048"/>
      <c r="J102" s="1048"/>
      <c r="K102" s="1048">
        <v>3103784</v>
      </c>
      <c r="L102" s="1048">
        <v>960750</v>
      </c>
      <c r="M102" s="1048" t="e">
        <f>'03 '!#REF!+'04 '!#REF!</f>
        <v>#REF!</v>
      </c>
      <c r="N102" s="1048" t="e">
        <f t="shared" si="24"/>
        <v>#REF!</v>
      </c>
      <c r="O102" s="1048" t="e">
        <f>#REF!</f>
        <v>#REF!</v>
      </c>
      <c r="P102" s="1048" t="e">
        <f t="shared" si="25"/>
        <v>#REF!</v>
      </c>
    </row>
    <row r="103" spans="1:16" ht="24.75" customHeight="1" hidden="1">
      <c r="A103" s="384" t="s">
        <v>9</v>
      </c>
      <c r="B103" s="385" t="s">
        <v>131</v>
      </c>
      <c r="C103" s="1049">
        <f>D103+K103+L103</f>
        <v>0</v>
      </c>
      <c r="D103" s="1049">
        <f>E103+F103+G103+H103+I103+J103</f>
        <v>0</v>
      </c>
      <c r="E103" s="1048"/>
      <c r="F103" s="1048"/>
      <c r="G103" s="1048"/>
      <c r="H103" s="1048"/>
      <c r="I103" s="1048"/>
      <c r="J103" s="1048"/>
      <c r="K103" s="1048"/>
      <c r="L103" s="1048"/>
      <c r="M103" s="1048" t="e">
        <f>'03 '!#REF!+'04 '!#REF!</f>
        <v>#REF!</v>
      </c>
      <c r="N103" s="1048" t="e">
        <f t="shared" si="24"/>
        <v>#REF!</v>
      </c>
      <c r="O103" s="1048" t="e">
        <f>#REF!</f>
        <v>#REF!</v>
      </c>
      <c r="P103" s="1048" t="e">
        <f t="shared" si="25"/>
        <v>#REF!</v>
      </c>
    </row>
    <row r="104" spans="1:16" ht="24.75" customHeight="1" hidden="1">
      <c r="A104" s="384" t="s">
        <v>132</v>
      </c>
      <c r="B104" s="385" t="s">
        <v>133</v>
      </c>
      <c r="C104" s="1049">
        <f aca="true" t="shared" si="26" ref="C104:L104">C105+C114</f>
        <v>73603702</v>
      </c>
      <c r="D104" s="1049">
        <f t="shared" si="26"/>
        <v>1696323</v>
      </c>
      <c r="E104" s="1049">
        <f t="shared" si="26"/>
        <v>981762</v>
      </c>
      <c r="F104" s="1049">
        <f t="shared" si="26"/>
        <v>0</v>
      </c>
      <c r="G104" s="1049">
        <f t="shared" si="26"/>
        <v>415217</v>
      </c>
      <c r="H104" s="1049">
        <f t="shared" si="26"/>
        <v>110298</v>
      </c>
      <c r="I104" s="1049">
        <f t="shared" si="26"/>
        <v>20700</v>
      </c>
      <c r="J104" s="1049">
        <f t="shared" si="26"/>
        <v>168346</v>
      </c>
      <c r="K104" s="1049">
        <f t="shared" si="26"/>
        <v>70722379</v>
      </c>
      <c r="L104" s="1049">
        <f t="shared" si="26"/>
        <v>1185000</v>
      </c>
      <c r="M104" s="1049" t="e">
        <f>'03 '!#REF!+'04 '!#REF!</f>
        <v>#REF!</v>
      </c>
      <c r="N104" s="1049" t="e">
        <f t="shared" si="24"/>
        <v>#REF!</v>
      </c>
      <c r="O104" s="1049" t="e">
        <f>#REF!</f>
        <v>#REF!</v>
      </c>
      <c r="P104" s="1049" t="e">
        <f t="shared" si="25"/>
        <v>#REF!</v>
      </c>
    </row>
    <row r="105" spans="1:16" ht="24.75" customHeight="1" hidden="1">
      <c r="A105" s="384" t="s">
        <v>51</v>
      </c>
      <c r="B105" s="397" t="s">
        <v>134</v>
      </c>
      <c r="C105" s="1049">
        <f aca="true" t="shared" si="27" ref="C105:L105">SUM(C106:C113)</f>
        <v>72849668</v>
      </c>
      <c r="D105" s="1049">
        <f t="shared" si="27"/>
        <v>942289</v>
      </c>
      <c r="E105" s="1049">
        <f t="shared" si="27"/>
        <v>526845</v>
      </c>
      <c r="F105" s="1049">
        <f t="shared" si="27"/>
        <v>0</v>
      </c>
      <c r="G105" s="1049">
        <f t="shared" si="27"/>
        <v>197800</v>
      </c>
      <c r="H105" s="1049">
        <f t="shared" si="27"/>
        <v>49298</v>
      </c>
      <c r="I105" s="1049">
        <f t="shared" si="27"/>
        <v>0</v>
      </c>
      <c r="J105" s="1049">
        <f t="shared" si="27"/>
        <v>168346</v>
      </c>
      <c r="K105" s="1049">
        <f t="shared" si="27"/>
        <v>70722379</v>
      </c>
      <c r="L105" s="1049">
        <f t="shared" si="27"/>
        <v>1185000</v>
      </c>
      <c r="M105" s="1049" t="e">
        <f>'03 '!#REF!+'04 '!#REF!</f>
        <v>#REF!</v>
      </c>
      <c r="N105" s="1049" t="e">
        <f t="shared" si="24"/>
        <v>#REF!</v>
      </c>
      <c r="O105" s="1049" t="e">
        <f>#REF!</f>
        <v>#REF!</v>
      </c>
      <c r="P105" s="1049" t="e">
        <f t="shared" si="25"/>
        <v>#REF!</v>
      </c>
    </row>
    <row r="106" spans="1:16" ht="24.75" customHeight="1" hidden="1">
      <c r="A106" s="395" t="s">
        <v>53</v>
      </c>
      <c r="B106" s="396" t="s">
        <v>135</v>
      </c>
      <c r="C106" s="1049">
        <f aca="true" t="shared" si="28" ref="C106:C114">D106+K106+L106</f>
        <v>4196249</v>
      </c>
      <c r="D106" s="1049">
        <f aca="true" t="shared" si="29" ref="D106:D114">E106+F106+G106+H106+I106+J106</f>
        <v>562189</v>
      </c>
      <c r="E106" s="1048">
        <v>241945</v>
      </c>
      <c r="F106" s="1048"/>
      <c r="G106" s="1048">
        <v>107000</v>
      </c>
      <c r="H106" s="1048">
        <v>45298</v>
      </c>
      <c r="I106" s="1048"/>
      <c r="J106" s="1048">
        <v>167946</v>
      </c>
      <c r="K106" s="1048">
        <v>3609060</v>
      </c>
      <c r="L106" s="1048">
        <v>25000</v>
      </c>
      <c r="M106" s="1048" t="e">
        <f>'03 '!#REF!+'04 '!#REF!</f>
        <v>#REF!</v>
      </c>
      <c r="N106" s="1048" t="e">
        <f t="shared" si="24"/>
        <v>#REF!</v>
      </c>
      <c r="O106" s="1048" t="e">
        <f>#REF!</f>
        <v>#REF!</v>
      </c>
      <c r="P106" s="1048" t="e">
        <f t="shared" si="25"/>
        <v>#REF!</v>
      </c>
    </row>
    <row r="107" spans="1:16" ht="24.75" customHeight="1" hidden="1">
      <c r="A107" s="395" t="s">
        <v>54</v>
      </c>
      <c r="B107" s="396" t="s">
        <v>136</v>
      </c>
      <c r="C107" s="1049">
        <f t="shared" si="28"/>
        <v>0</v>
      </c>
      <c r="D107" s="1049">
        <f t="shared" si="29"/>
        <v>0</v>
      </c>
      <c r="E107" s="1048"/>
      <c r="F107" s="1048"/>
      <c r="G107" s="1048"/>
      <c r="H107" s="1048"/>
      <c r="I107" s="1048"/>
      <c r="J107" s="1048"/>
      <c r="K107" s="1048"/>
      <c r="L107" s="1048"/>
      <c r="M107" s="1048" t="e">
        <f>'03 '!#REF!+'04 '!#REF!</f>
        <v>#REF!</v>
      </c>
      <c r="N107" s="1048" t="e">
        <f t="shared" si="24"/>
        <v>#REF!</v>
      </c>
      <c r="O107" s="1048" t="e">
        <f>#REF!</f>
        <v>#REF!</v>
      </c>
      <c r="P107" s="1048" t="e">
        <f t="shared" si="25"/>
        <v>#REF!</v>
      </c>
    </row>
    <row r="108" spans="1:16" ht="24.75" customHeight="1" hidden="1">
      <c r="A108" s="395" t="s">
        <v>137</v>
      </c>
      <c r="B108" s="396" t="s">
        <v>196</v>
      </c>
      <c r="C108" s="1049">
        <f t="shared" si="28"/>
        <v>0</v>
      </c>
      <c r="D108" s="1049">
        <f t="shared" si="29"/>
        <v>0</v>
      </c>
      <c r="E108" s="1048"/>
      <c r="F108" s="1048"/>
      <c r="G108" s="1048"/>
      <c r="H108" s="1048"/>
      <c r="I108" s="1048"/>
      <c r="J108" s="1048"/>
      <c r="K108" s="1048"/>
      <c r="L108" s="1048"/>
      <c r="M108" s="1048" t="e">
        <f>'03 '!#REF!</f>
        <v>#REF!</v>
      </c>
      <c r="N108" s="1048" t="e">
        <f t="shared" si="24"/>
        <v>#REF!</v>
      </c>
      <c r="O108" s="1048" t="e">
        <f>#REF!</f>
        <v>#REF!</v>
      </c>
      <c r="P108" s="1048" t="e">
        <f t="shared" si="25"/>
        <v>#REF!</v>
      </c>
    </row>
    <row r="109" spans="1:16" ht="24.75" customHeight="1" hidden="1">
      <c r="A109" s="395" t="s">
        <v>139</v>
      </c>
      <c r="B109" s="396" t="s">
        <v>138</v>
      </c>
      <c r="C109" s="1049">
        <f t="shared" si="28"/>
        <v>67438608</v>
      </c>
      <c r="D109" s="1049">
        <f t="shared" si="29"/>
        <v>315289</v>
      </c>
      <c r="E109" s="1048">
        <v>220089</v>
      </c>
      <c r="F109" s="1048"/>
      <c r="G109" s="1048">
        <v>90800</v>
      </c>
      <c r="H109" s="1048">
        <v>4000</v>
      </c>
      <c r="I109" s="1048"/>
      <c r="J109" s="1048">
        <v>400</v>
      </c>
      <c r="K109" s="1048">
        <v>67113319</v>
      </c>
      <c r="L109" s="1048">
        <v>10000</v>
      </c>
      <c r="M109" s="1048" t="e">
        <f>'03 '!#REF!+'04 '!#REF!</f>
        <v>#REF!</v>
      </c>
      <c r="N109" s="1048" t="e">
        <f t="shared" si="24"/>
        <v>#REF!</v>
      </c>
      <c r="O109" s="1048" t="e">
        <f>#REF!</f>
        <v>#REF!</v>
      </c>
      <c r="P109" s="1048" t="e">
        <f t="shared" si="25"/>
        <v>#REF!</v>
      </c>
    </row>
    <row r="110" spans="1:16" ht="24.75" customHeight="1" hidden="1">
      <c r="A110" s="395" t="s">
        <v>141</v>
      </c>
      <c r="B110" s="396" t="s">
        <v>140</v>
      </c>
      <c r="C110" s="1049">
        <f t="shared" si="28"/>
        <v>1214811</v>
      </c>
      <c r="D110" s="1049">
        <f t="shared" si="29"/>
        <v>64811</v>
      </c>
      <c r="E110" s="1048">
        <v>64811</v>
      </c>
      <c r="F110" s="1048"/>
      <c r="G110" s="1048"/>
      <c r="H110" s="1048"/>
      <c r="I110" s="1048"/>
      <c r="J110" s="1048"/>
      <c r="K110" s="1048"/>
      <c r="L110" s="1048">
        <v>1150000</v>
      </c>
      <c r="M110" s="1048" t="e">
        <f>'03 '!#REF!+'04 '!#REF!</f>
        <v>#REF!</v>
      </c>
      <c r="N110" s="1048" t="e">
        <f t="shared" si="24"/>
        <v>#REF!</v>
      </c>
      <c r="O110" s="1048" t="e">
        <f>#REF!</f>
        <v>#REF!</v>
      </c>
      <c r="P110" s="1048" t="e">
        <f t="shared" si="25"/>
        <v>#REF!</v>
      </c>
    </row>
    <row r="111" spans="1:16" ht="24.75" customHeight="1" hidden="1">
      <c r="A111" s="395" t="s">
        <v>143</v>
      </c>
      <c r="B111" s="396" t="s">
        <v>142</v>
      </c>
      <c r="C111" s="1049">
        <f t="shared" si="28"/>
        <v>0</v>
      </c>
      <c r="D111" s="1049">
        <f t="shared" si="29"/>
        <v>0</v>
      </c>
      <c r="E111" s="1048"/>
      <c r="F111" s="1048"/>
      <c r="G111" s="1048"/>
      <c r="H111" s="1048"/>
      <c r="I111" s="1048"/>
      <c r="J111" s="1048"/>
      <c r="K111" s="1048"/>
      <c r="L111" s="1048"/>
      <c r="M111" s="1048" t="e">
        <f>'03 '!#REF!+'04 '!#REF!</f>
        <v>#REF!</v>
      </c>
      <c r="N111" s="1048" t="e">
        <f t="shared" si="24"/>
        <v>#REF!</v>
      </c>
      <c r="O111" s="1048" t="e">
        <f>#REF!</f>
        <v>#REF!</v>
      </c>
      <c r="P111" s="1048" t="e">
        <f t="shared" si="25"/>
        <v>#REF!</v>
      </c>
    </row>
    <row r="112" spans="1:16" ht="24.75" customHeight="1" hidden="1">
      <c r="A112" s="395" t="s">
        <v>145</v>
      </c>
      <c r="B112" s="398" t="s">
        <v>144</v>
      </c>
      <c r="C112" s="1049">
        <f t="shared" si="28"/>
        <v>0</v>
      </c>
      <c r="D112" s="1049">
        <f t="shared" si="29"/>
        <v>0</v>
      </c>
      <c r="E112" s="1048"/>
      <c r="F112" s="1048"/>
      <c r="G112" s="1048"/>
      <c r="H112" s="1048"/>
      <c r="I112" s="1048"/>
      <c r="J112" s="1048"/>
      <c r="K112" s="1048"/>
      <c r="L112" s="1048"/>
      <c r="M112" s="1048" t="e">
        <f>'03 '!#REF!+'04 '!#REF!</f>
        <v>#REF!</v>
      </c>
      <c r="N112" s="1048" t="e">
        <f t="shared" si="24"/>
        <v>#REF!</v>
      </c>
      <c r="O112" s="1048" t="e">
        <f>#REF!</f>
        <v>#REF!</v>
      </c>
      <c r="P112" s="1048" t="e">
        <f t="shared" si="25"/>
        <v>#REF!</v>
      </c>
    </row>
    <row r="113" spans="1:16" ht="24.75" customHeight="1" hidden="1">
      <c r="A113" s="395" t="s">
        <v>180</v>
      </c>
      <c r="B113" s="396" t="s">
        <v>146</v>
      </c>
      <c r="C113" s="1049">
        <f t="shared" si="28"/>
        <v>0</v>
      </c>
      <c r="D113" s="1049">
        <f t="shared" si="29"/>
        <v>0</v>
      </c>
      <c r="E113" s="1048"/>
      <c r="F113" s="1048"/>
      <c r="G113" s="1048"/>
      <c r="H113" s="1048"/>
      <c r="I113" s="1048"/>
      <c r="J113" s="1048"/>
      <c r="K113" s="1048"/>
      <c r="L113" s="1048"/>
      <c r="M113" s="1048" t="e">
        <f>'03 '!#REF!+'04 '!#REF!</f>
        <v>#REF!</v>
      </c>
      <c r="N113" s="1048" t="e">
        <f t="shared" si="24"/>
        <v>#REF!</v>
      </c>
      <c r="O113" s="1048" t="e">
        <f>#REF!</f>
        <v>#REF!</v>
      </c>
      <c r="P113" s="1048" t="e">
        <f t="shared" si="25"/>
        <v>#REF!</v>
      </c>
    </row>
    <row r="114" spans="1:16" ht="24.75" customHeight="1" hidden="1">
      <c r="A114" s="384" t="s">
        <v>52</v>
      </c>
      <c r="B114" s="385" t="s">
        <v>147</v>
      </c>
      <c r="C114" s="1049">
        <f t="shared" si="28"/>
        <v>754034</v>
      </c>
      <c r="D114" s="1049">
        <f t="shared" si="29"/>
        <v>754034</v>
      </c>
      <c r="E114" s="1048">
        <v>454917</v>
      </c>
      <c r="F114" s="1048"/>
      <c r="G114" s="1048">
        <v>217417</v>
      </c>
      <c r="H114" s="1048">
        <v>61000</v>
      </c>
      <c r="I114" s="1048">
        <v>20700</v>
      </c>
      <c r="J114" s="1048"/>
      <c r="K114" s="1048"/>
      <c r="L114" s="1048"/>
      <c r="M114" s="1049" t="e">
        <f>'03 '!#REF!+'04 '!#REF!</f>
        <v>#REF!</v>
      </c>
      <c r="N114" s="1049" t="e">
        <f t="shared" si="24"/>
        <v>#REF!</v>
      </c>
      <c r="O114" s="1049" t="e">
        <f>#REF!</f>
        <v>#REF!</v>
      </c>
      <c r="P114" s="1049" t="e">
        <f t="shared" si="25"/>
        <v>#REF!</v>
      </c>
    </row>
    <row r="115" spans="1:16" ht="25.5" hidden="1">
      <c r="A115" s="408" t="s">
        <v>72</v>
      </c>
      <c r="B115" s="426" t="s">
        <v>208</v>
      </c>
      <c r="C115" s="388">
        <f aca="true" t="shared" si="30" ref="C115:L115">(C106+C107+C108)/C105</f>
        <v>0.05760148419619428</v>
      </c>
      <c r="D115" s="386">
        <f t="shared" si="30"/>
        <v>0.5966205696978315</v>
      </c>
      <c r="E115" s="388">
        <f t="shared" si="30"/>
        <v>0.45923374047395343</v>
      </c>
      <c r="F115" s="388" t="e">
        <f t="shared" si="30"/>
        <v>#DIV/0!</v>
      </c>
      <c r="G115" s="388">
        <f t="shared" si="30"/>
        <v>0.5409504550050556</v>
      </c>
      <c r="H115" s="388">
        <f t="shared" si="30"/>
        <v>0.9188608057121993</v>
      </c>
      <c r="I115" s="388" t="e">
        <f t="shared" si="30"/>
        <v>#DIV/0!</v>
      </c>
      <c r="J115" s="388">
        <f t="shared" si="30"/>
        <v>0.9976239411687834</v>
      </c>
      <c r="K115" s="388">
        <f t="shared" si="30"/>
        <v>0.05103137155496423</v>
      </c>
      <c r="L115" s="388">
        <f t="shared" si="30"/>
        <v>0.02109704641350211</v>
      </c>
      <c r="M115" s="392"/>
      <c r="N115" s="427"/>
      <c r="O115" s="427"/>
      <c r="P115" s="427"/>
    </row>
    <row r="116" spans="1:16" ht="16.5" hidden="1">
      <c r="A116" s="1617" t="s">
        <v>482</v>
      </c>
      <c r="B116" s="1617"/>
      <c r="C116" s="1048">
        <f aca="true" t="shared" si="31" ref="C116:L116">C99-C102-C103-C104</f>
        <v>0</v>
      </c>
      <c r="D116" s="1048">
        <f t="shared" si="31"/>
        <v>0</v>
      </c>
      <c r="E116" s="1048">
        <f t="shared" si="31"/>
        <v>0</v>
      </c>
      <c r="F116" s="1048">
        <f t="shared" si="31"/>
        <v>0</v>
      </c>
      <c r="G116" s="1048">
        <f t="shared" si="31"/>
        <v>0</v>
      </c>
      <c r="H116" s="1048">
        <f t="shared" si="31"/>
        <v>0</v>
      </c>
      <c r="I116" s="1048">
        <f t="shared" si="31"/>
        <v>0</v>
      </c>
      <c r="J116" s="1048">
        <f t="shared" si="31"/>
        <v>0</v>
      </c>
      <c r="K116" s="1048">
        <f t="shared" si="31"/>
        <v>0</v>
      </c>
      <c r="L116" s="1048">
        <f t="shared" si="31"/>
        <v>0</v>
      </c>
      <c r="M116" s="392"/>
      <c r="N116" s="427"/>
      <c r="O116" s="427"/>
      <c r="P116" s="427"/>
    </row>
    <row r="117" spans="1:16" ht="16.5" hidden="1">
      <c r="A117" s="1618" t="s">
        <v>483</v>
      </c>
      <c r="B117" s="1618"/>
      <c r="C117" s="1048">
        <f aca="true" t="shared" si="32" ref="C117:L117">C104-C105-C114</f>
        <v>0</v>
      </c>
      <c r="D117" s="1048">
        <f t="shared" si="32"/>
        <v>0</v>
      </c>
      <c r="E117" s="1048">
        <f t="shared" si="32"/>
        <v>0</v>
      </c>
      <c r="F117" s="1048">
        <f t="shared" si="32"/>
        <v>0</v>
      </c>
      <c r="G117" s="1048">
        <f t="shared" si="32"/>
        <v>0</v>
      </c>
      <c r="H117" s="1048">
        <f t="shared" si="32"/>
        <v>0</v>
      </c>
      <c r="I117" s="1048">
        <f t="shared" si="32"/>
        <v>0</v>
      </c>
      <c r="J117" s="1048">
        <f t="shared" si="32"/>
        <v>0</v>
      </c>
      <c r="K117" s="1048">
        <f t="shared" si="32"/>
        <v>0</v>
      </c>
      <c r="L117" s="1048">
        <f t="shared" si="32"/>
        <v>0</v>
      </c>
      <c r="M117" s="392"/>
      <c r="N117" s="427"/>
      <c r="O117" s="427"/>
      <c r="P117" s="427"/>
    </row>
    <row r="118" spans="1:16" ht="18.75" hidden="1">
      <c r="A118" s="413"/>
      <c r="B118" s="428" t="s">
        <v>502</v>
      </c>
      <c r="C118" s="428"/>
      <c r="D118" s="409"/>
      <c r="E118" s="409"/>
      <c r="F118" s="409"/>
      <c r="G118" s="1599" t="s">
        <v>502</v>
      </c>
      <c r="H118" s="1599"/>
      <c r="I118" s="1599"/>
      <c r="J118" s="1599"/>
      <c r="K118" s="1599"/>
      <c r="L118" s="1599"/>
      <c r="M118" s="413"/>
      <c r="N118" s="413"/>
      <c r="O118" s="413"/>
      <c r="P118" s="413"/>
    </row>
    <row r="119" spans="1:16" ht="18.75" hidden="1">
      <c r="A119" s="1600" t="s">
        <v>4</v>
      </c>
      <c r="B119" s="1600"/>
      <c r="C119" s="1600"/>
      <c r="D119" s="1600"/>
      <c r="E119" s="409"/>
      <c r="F119" s="409"/>
      <c r="G119" s="429"/>
      <c r="H119" s="1601" t="s">
        <v>503</v>
      </c>
      <c r="I119" s="1601"/>
      <c r="J119" s="1601"/>
      <c r="K119" s="1601"/>
      <c r="L119" s="1601"/>
      <c r="M119" s="413"/>
      <c r="N119" s="413"/>
      <c r="O119" s="413"/>
      <c r="P119" s="413"/>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576" t="s">
        <v>33</v>
      </c>
      <c r="B132" s="1577"/>
      <c r="C132" s="412"/>
      <c r="D132" s="1578" t="s">
        <v>75</v>
      </c>
      <c r="E132" s="1578"/>
      <c r="F132" s="1578"/>
      <c r="G132" s="1578"/>
      <c r="H132" s="1578"/>
      <c r="I132" s="1578"/>
      <c r="J132" s="1578"/>
      <c r="K132" s="1579"/>
      <c r="L132" s="1579"/>
      <c r="M132" s="413"/>
    </row>
    <row r="133" spans="1:13" ht="16.5" hidden="1">
      <c r="A133" s="1596" t="s">
        <v>333</v>
      </c>
      <c r="B133" s="1596"/>
      <c r="C133" s="1596"/>
      <c r="D133" s="1578" t="s">
        <v>209</v>
      </c>
      <c r="E133" s="1578"/>
      <c r="F133" s="1578"/>
      <c r="G133" s="1578"/>
      <c r="H133" s="1578"/>
      <c r="I133" s="1578"/>
      <c r="J133" s="1578"/>
      <c r="K133" s="1597" t="s">
        <v>491</v>
      </c>
      <c r="L133" s="1597"/>
      <c r="M133" s="413"/>
    </row>
    <row r="134" spans="1:13" ht="16.5" hidden="1">
      <c r="A134" s="1596" t="s">
        <v>334</v>
      </c>
      <c r="B134" s="1596"/>
      <c r="C134" s="389"/>
      <c r="D134" s="1598" t="s">
        <v>534</v>
      </c>
      <c r="E134" s="1598"/>
      <c r="F134" s="1598"/>
      <c r="G134" s="1598"/>
      <c r="H134" s="1598"/>
      <c r="I134" s="1598"/>
      <c r="J134" s="1598"/>
      <c r="K134" s="1579"/>
      <c r="L134" s="1579"/>
      <c r="M134" s="413"/>
    </row>
    <row r="135" spans="1:13" ht="15.75" hidden="1">
      <c r="A135" s="399" t="s">
        <v>115</v>
      </c>
      <c r="B135" s="399"/>
      <c r="C135" s="390"/>
      <c r="D135" s="416"/>
      <c r="E135" s="416"/>
      <c r="F135" s="417"/>
      <c r="G135" s="417"/>
      <c r="H135" s="417"/>
      <c r="I135" s="417"/>
      <c r="J135" s="417"/>
      <c r="K135" s="1602"/>
      <c r="L135" s="1602"/>
      <c r="M135" s="413"/>
    </row>
    <row r="136" spans="1:13" ht="15.75" hidden="1">
      <c r="A136" s="416"/>
      <c r="B136" s="416" t="s">
        <v>90</v>
      </c>
      <c r="C136" s="416"/>
      <c r="D136" s="416"/>
      <c r="E136" s="416"/>
      <c r="F136" s="416"/>
      <c r="G136" s="416"/>
      <c r="H136" s="416"/>
      <c r="I136" s="416"/>
      <c r="J136" s="416"/>
      <c r="K136" s="1603"/>
      <c r="L136" s="1603"/>
      <c r="M136" s="413"/>
    </row>
    <row r="137" spans="1:13" ht="15.75" hidden="1">
      <c r="A137" s="1189" t="s">
        <v>67</v>
      </c>
      <c r="B137" s="1190"/>
      <c r="C137" s="1606" t="s">
        <v>38</v>
      </c>
      <c r="D137" s="1607" t="s">
        <v>332</v>
      </c>
      <c r="E137" s="1607"/>
      <c r="F137" s="1607"/>
      <c r="G137" s="1607"/>
      <c r="H137" s="1607"/>
      <c r="I137" s="1607"/>
      <c r="J137" s="1607"/>
      <c r="K137" s="1607"/>
      <c r="L137" s="1607"/>
      <c r="M137" s="413"/>
    </row>
    <row r="138" spans="1:13" ht="15.75" hidden="1">
      <c r="A138" s="1191"/>
      <c r="B138" s="1192"/>
      <c r="C138" s="1606"/>
      <c r="D138" s="1608" t="s">
        <v>200</v>
      </c>
      <c r="E138" s="1609"/>
      <c r="F138" s="1609"/>
      <c r="G138" s="1609"/>
      <c r="H138" s="1609"/>
      <c r="I138" s="1609"/>
      <c r="J138" s="1610"/>
      <c r="K138" s="1611" t="s">
        <v>201</v>
      </c>
      <c r="L138" s="1611" t="s">
        <v>202</v>
      </c>
      <c r="M138" s="413"/>
    </row>
    <row r="139" spans="1:13" ht="15.75" hidden="1">
      <c r="A139" s="1191"/>
      <c r="B139" s="1192"/>
      <c r="C139" s="1606"/>
      <c r="D139" s="1621" t="s">
        <v>37</v>
      </c>
      <c r="E139" s="1622" t="s">
        <v>7</v>
      </c>
      <c r="F139" s="1623"/>
      <c r="G139" s="1623"/>
      <c r="H139" s="1623"/>
      <c r="I139" s="1623"/>
      <c r="J139" s="1624"/>
      <c r="K139" s="1612"/>
      <c r="L139" s="1619"/>
      <c r="M139" s="413"/>
    </row>
    <row r="140" spans="1:16" ht="15.75" hidden="1">
      <c r="A140" s="1604"/>
      <c r="B140" s="1605"/>
      <c r="C140" s="1606"/>
      <c r="D140" s="1621"/>
      <c r="E140" s="418" t="s">
        <v>203</v>
      </c>
      <c r="F140" s="418" t="s">
        <v>204</v>
      </c>
      <c r="G140" s="418" t="s">
        <v>205</v>
      </c>
      <c r="H140" s="418" t="s">
        <v>206</v>
      </c>
      <c r="I140" s="418" t="s">
        <v>335</v>
      </c>
      <c r="J140" s="418" t="s">
        <v>207</v>
      </c>
      <c r="K140" s="1613"/>
      <c r="L140" s="1620"/>
      <c r="M140" s="1614" t="s">
        <v>484</v>
      </c>
      <c r="N140" s="1614"/>
      <c r="O140" s="1614"/>
      <c r="P140" s="1614"/>
    </row>
    <row r="141" spans="1:16" ht="15" hidden="1">
      <c r="A141" s="1615" t="s">
        <v>6</v>
      </c>
      <c r="B141" s="1616"/>
      <c r="C141" s="419">
        <v>1</v>
      </c>
      <c r="D141" s="420">
        <v>2</v>
      </c>
      <c r="E141" s="419">
        <v>3</v>
      </c>
      <c r="F141" s="420">
        <v>4</v>
      </c>
      <c r="G141" s="419">
        <v>5</v>
      </c>
      <c r="H141" s="420">
        <v>6</v>
      </c>
      <c r="I141" s="419">
        <v>7</v>
      </c>
      <c r="J141" s="420">
        <v>8</v>
      </c>
      <c r="K141" s="419">
        <v>9</v>
      </c>
      <c r="L141" s="420">
        <v>10</v>
      </c>
      <c r="M141" s="421" t="s">
        <v>485</v>
      </c>
      <c r="N141" s="422" t="s">
        <v>488</v>
      </c>
      <c r="O141" s="422" t="s">
        <v>486</v>
      </c>
      <c r="P141" s="422" t="s">
        <v>487</v>
      </c>
    </row>
    <row r="142" spans="1:16" ht="24.75" customHeight="1" hidden="1">
      <c r="A142" s="393" t="s">
        <v>0</v>
      </c>
      <c r="B142" s="394" t="s">
        <v>127</v>
      </c>
      <c r="C142" s="1049">
        <f aca="true" t="shared" si="33" ref="C142:L142">C143+C144</f>
        <v>3784244</v>
      </c>
      <c r="D142" s="1049">
        <f t="shared" si="33"/>
        <v>154333</v>
      </c>
      <c r="E142" s="1049">
        <f t="shared" si="33"/>
        <v>152430</v>
      </c>
      <c r="F142" s="1049">
        <f t="shared" si="33"/>
        <v>0</v>
      </c>
      <c r="G142" s="1049">
        <f t="shared" si="33"/>
        <v>0</v>
      </c>
      <c r="H142" s="1049">
        <f t="shared" si="33"/>
        <v>0</v>
      </c>
      <c r="I142" s="1049">
        <f t="shared" si="33"/>
        <v>1903</v>
      </c>
      <c r="J142" s="1049">
        <f t="shared" si="33"/>
        <v>0</v>
      </c>
      <c r="K142" s="1049">
        <f t="shared" si="33"/>
        <v>3419094</v>
      </c>
      <c r="L142" s="1049">
        <f t="shared" si="33"/>
        <v>210817</v>
      </c>
      <c r="M142" s="1049" t="e">
        <f>'03 '!#REF!+'04 '!#REF!</f>
        <v>#REF!</v>
      </c>
      <c r="N142" s="1049" t="e">
        <f aca="true" t="shared" si="34" ref="N142:N157">C142-M142</f>
        <v>#REF!</v>
      </c>
      <c r="O142" s="1049" t="e">
        <f>#REF!</f>
        <v>#REF!</v>
      </c>
      <c r="P142" s="1049" t="e">
        <f aca="true" t="shared" si="35" ref="P142:P157">C142-O142</f>
        <v>#REF!</v>
      </c>
    </row>
    <row r="143" spans="1:16" ht="24.75" customHeight="1" hidden="1">
      <c r="A143" s="395">
        <v>1</v>
      </c>
      <c r="B143" s="396" t="s">
        <v>128</v>
      </c>
      <c r="C143" s="1049">
        <f>D143+K143+L143</f>
        <v>1838955</v>
      </c>
      <c r="D143" s="1049">
        <f>E143+F143+G143+H143+I143+J143</f>
        <v>121865</v>
      </c>
      <c r="E143" s="1048">
        <v>120365</v>
      </c>
      <c r="F143" s="1048"/>
      <c r="G143" s="1048"/>
      <c r="H143" s="1048"/>
      <c r="I143" s="1048">
        <v>1500</v>
      </c>
      <c r="J143" s="1048"/>
      <c r="K143" s="1048">
        <v>1717090</v>
      </c>
      <c r="L143" s="1048"/>
      <c r="M143" s="1048" t="e">
        <f>'03 '!#REF!+'04 '!#REF!</f>
        <v>#REF!</v>
      </c>
      <c r="N143" s="1048" t="e">
        <f t="shared" si="34"/>
        <v>#REF!</v>
      </c>
      <c r="O143" s="1048" t="e">
        <f>#REF!</f>
        <v>#REF!</v>
      </c>
      <c r="P143" s="1048" t="e">
        <f t="shared" si="35"/>
        <v>#REF!</v>
      </c>
    </row>
    <row r="144" spans="1:16" ht="24.75" customHeight="1" hidden="1">
      <c r="A144" s="395">
        <v>2</v>
      </c>
      <c r="B144" s="396" t="s">
        <v>129</v>
      </c>
      <c r="C144" s="1049">
        <f>D144+K144+L144</f>
        <v>1945289</v>
      </c>
      <c r="D144" s="1049">
        <f>E144+F144+G144+H144+I144+J144</f>
        <v>32468</v>
      </c>
      <c r="E144" s="1048">
        <v>32065</v>
      </c>
      <c r="F144" s="1048"/>
      <c r="G144" s="1048"/>
      <c r="H144" s="1048"/>
      <c r="I144" s="1048">
        <v>403</v>
      </c>
      <c r="J144" s="1048"/>
      <c r="K144" s="1048">
        <v>1702004</v>
      </c>
      <c r="L144" s="1048">
        <v>210817</v>
      </c>
      <c r="M144" s="1048" t="e">
        <f>'03 '!#REF!+'04 '!#REF!</f>
        <v>#REF!</v>
      </c>
      <c r="N144" s="1048" t="e">
        <f t="shared" si="34"/>
        <v>#REF!</v>
      </c>
      <c r="O144" s="1048" t="e">
        <f>#REF!</f>
        <v>#REF!</v>
      </c>
      <c r="P144" s="1048" t="e">
        <f t="shared" si="35"/>
        <v>#REF!</v>
      </c>
    </row>
    <row r="145" spans="1:16" ht="24.75" customHeight="1" hidden="1">
      <c r="A145" s="384" t="s">
        <v>1</v>
      </c>
      <c r="B145" s="385" t="s">
        <v>130</v>
      </c>
      <c r="C145" s="1049">
        <f>D145+K145+L145</f>
        <v>400</v>
      </c>
      <c r="D145" s="1049">
        <f>E145+F145+G145+H145+I145+J145</f>
        <v>400</v>
      </c>
      <c r="E145" s="1048">
        <v>400</v>
      </c>
      <c r="F145" s="1048"/>
      <c r="G145" s="1048"/>
      <c r="H145" s="1048"/>
      <c r="I145" s="1048"/>
      <c r="J145" s="1048"/>
      <c r="K145" s="1048"/>
      <c r="L145" s="1048"/>
      <c r="M145" s="1048" t="e">
        <f>'03 '!#REF!+'04 '!#REF!</f>
        <v>#REF!</v>
      </c>
      <c r="N145" s="1048" t="e">
        <f t="shared" si="34"/>
        <v>#REF!</v>
      </c>
      <c r="O145" s="1048" t="e">
        <f>#REF!</f>
        <v>#REF!</v>
      </c>
      <c r="P145" s="1048" t="e">
        <f t="shared" si="35"/>
        <v>#REF!</v>
      </c>
    </row>
    <row r="146" spans="1:16" ht="24.75" customHeight="1" hidden="1">
      <c r="A146" s="384" t="s">
        <v>9</v>
      </c>
      <c r="B146" s="385" t="s">
        <v>131</v>
      </c>
      <c r="C146" s="1049">
        <f>D146+K146+L146</f>
        <v>0</v>
      </c>
      <c r="D146" s="1049">
        <f>E146+F146+G146+H146+I146+J146</f>
        <v>0</v>
      </c>
      <c r="E146" s="1048"/>
      <c r="F146" s="1048"/>
      <c r="G146" s="1048"/>
      <c r="H146" s="1048"/>
      <c r="I146" s="1048"/>
      <c r="J146" s="1048"/>
      <c r="K146" s="1048"/>
      <c r="L146" s="1048"/>
      <c r="M146" s="1048" t="e">
        <f>'03 '!#REF!+'04 '!#REF!</f>
        <v>#REF!</v>
      </c>
      <c r="N146" s="1048" t="e">
        <f t="shared" si="34"/>
        <v>#REF!</v>
      </c>
      <c r="O146" s="1048" t="e">
        <f>#REF!</f>
        <v>#REF!</v>
      </c>
      <c r="P146" s="1048" t="e">
        <f t="shared" si="35"/>
        <v>#REF!</v>
      </c>
    </row>
    <row r="147" spans="1:16" ht="24.75" customHeight="1" hidden="1">
      <c r="A147" s="384" t="s">
        <v>132</v>
      </c>
      <c r="B147" s="385" t="s">
        <v>133</v>
      </c>
      <c r="C147" s="1049">
        <f aca="true" t="shared" si="36" ref="C147:L147">C148+C157</f>
        <v>3783844</v>
      </c>
      <c r="D147" s="1049">
        <f t="shared" si="36"/>
        <v>153933</v>
      </c>
      <c r="E147" s="1049">
        <f t="shared" si="36"/>
        <v>152030</v>
      </c>
      <c r="F147" s="1049">
        <f t="shared" si="36"/>
        <v>0</v>
      </c>
      <c r="G147" s="1049">
        <f t="shared" si="36"/>
        <v>0</v>
      </c>
      <c r="H147" s="1049">
        <f t="shared" si="36"/>
        <v>0</v>
      </c>
      <c r="I147" s="1049">
        <f t="shared" si="36"/>
        <v>1903</v>
      </c>
      <c r="J147" s="1049">
        <f t="shared" si="36"/>
        <v>0</v>
      </c>
      <c r="K147" s="1049">
        <f t="shared" si="36"/>
        <v>3419094</v>
      </c>
      <c r="L147" s="1049">
        <f t="shared" si="36"/>
        <v>210817</v>
      </c>
      <c r="M147" s="1049" t="e">
        <f>'03 '!#REF!+'04 '!#REF!</f>
        <v>#REF!</v>
      </c>
      <c r="N147" s="1049" t="e">
        <f t="shared" si="34"/>
        <v>#REF!</v>
      </c>
      <c r="O147" s="1049" t="e">
        <f>#REF!</f>
        <v>#REF!</v>
      </c>
      <c r="P147" s="1049" t="e">
        <f t="shared" si="35"/>
        <v>#REF!</v>
      </c>
    </row>
    <row r="148" spans="1:16" ht="24.75" customHeight="1" hidden="1">
      <c r="A148" s="384" t="s">
        <v>51</v>
      </c>
      <c r="B148" s="397" t="s">
        <v>134</v>
      </c>
      <c r="C148" s="1049">
        <f aca="true" t="shared" si="37" ref="C148:L148">SUM(C149:C156)</f>
        <v>3570996</v>
      </c>
      <c r="D148" s="1049">
        <f t="shared" si="37"/>
        <v>28994</v>
      </c>
      <c r="E148" s="1049">
        <f t="shared" si="37"/>
        <v>28591</v>
      </c>
      <c r="F148" s="1049">
        <f t="shared" si="37"/>
        <v>0</v>
      </c>
      <c r="G148" s="1049">
        <f t="shared" si="37"/>
        <v>0</v>
      </c>
      <c r="H148" s="1049">
        <f t="shared" si="37"/>
        <v>0</v>
      </c>
      <c r="I148" s="1049">
        <f t="shared" si="37"/>
        <v>403</v>
      </c>
      <c r="J148" s="1049">
        <f t="shared" si="37"/>
        <v>0</v>
      </c>
      <c r="K148" s="1049">
        <f t="shared" si="37"/>
        <v>3331185</v>
      </c>
      <c r="L148" s="1049">
        <f t="shared" si="37"/>
        <v>210817</v>
      </c>
      <c r="M148" s="1049" t="e">
        <f>'03 '!#REF!+'04 '!#REF!</f>
        <v>#REF!</v>
      </c>
      <c r="N148" s="1049" t="e">
        <f t="shared" si="34"/>
        <v>#REF!</v>
      </c>
      <c r="O148" s="1049" t="e">
        <f>#REF!</f>
        <v>#REF!</v>
      </c>
      <c r="P148" s="1049" t="e">
        <f t="shared" si="35"/>
        <v>#REF!</v>
      </c>
    </row>
    <row r="149" spans="1:16" ht="24.75" customHeight="1" hidden="1">
      <c r="A149" s="395" t="s">
        <v>53</v>
      </c>
      <c r="B149" s="396" t="s">
        <v>135</v>
      </c>
      <c r="C149" s="1049">
        <f aca="true" t="shared" si="38" ref="C149:C157">D149+K149+L149</f>
        <v>151549</v>
      </c>
      <c r="D149" s="1049">
        <f aca="true" t="shared" si="39" ref="D149:D157">E149+F149+G149+H149+I149+J149</f>
        <v>12849</v>
      </c>
      <c r="E149" s="1048">
        <v>12446</v>
      </c>
      <c r="F149" s="1048"/>
      <c r="G149" s="1048"/>
      <c r="H149" s="1048"/>
      <c r="I149" s="1048">
        <v>403</v>
      </c>
      <c r="J149" s="1048"/>
      <c r="K149" s="1048">
        <v>35200</v>
      </c>
      <c r="L149" s="1048">
        <v>103500</v>
      </c>
      <c r="M149" s="1048" t="e">
        <f>'03 '!#REF!+'04 '!#REF!</f>
        <v>#REF!</v>
      </c>
      <c r="N149" s="1048" t="e">
        <f t="shared" si="34"/>
        <v>#REF!</v>
      </c>
      <c r="O149" s="1048" t="e">
        <f>#REF!</f>
        <v>#REF!</v>
      </c>
      <c r="P149" s="1048" t="e">
        <f t="shared" si="35"/>
        <v>#REF!</v>
      </c>
    </row>
    <row r="150" spans="1:16" ht="24.75" customHeight="1" hidden="1">
      <c r="A150" s="395" t="s">
        <v>54</v>
      </c>
      <c r="B150" s="396" t="s">
        <v>136</v>
      </c>
      <c r="C150" s="1049">
        <f t="shared" si="38"/>
        <v>0</v>
      </c>
      <c r="D150" s="1049">
        <f t="shared" si="39"/>
        <v>0</v>
      </c>
      <c r="E150" s="1048"/>
      <c r="F150" s="1048"/>
      <c r="G150" s="1048"/>
      <c r="H150" s="1048"/>
      <c r="I150" s="1048"/>
      <c r="J150" s="1048"/>
      <c r="K150" s="1048"/>
      <c r="L150" s="1048"/>
      <c r="M150" s="1048" t="e">
        <f>'03 '!#REF!+'04 '!#REF!</f>
        <v>#REF!</v>
      </c>
      <c r="N150" s="1048" t="e">
        <f t="shared" si="34"/>
        <v>#REF!</v>
      </c>
      <c r="O150" s="1048" t="e">
        <f>#REF!</f>
        <v>#REF!</v>
      </c>
      <c r="P150" s="1048" t="e">
        <f t="shared" si="35"/>
        <v>#REF!</v>
      </c>
    </row>
    <row r="151" spans="1:16" ht="24.75" customHeight="1" hidden="1">
      <c r="A151" s="395" t="s">
        <v>137</v>
      </c>
      <c r="B151" s="396" t="s">
        <v>196</v>
      </c>
      <c r="C151" s="1049">
        <f t="shared" si="38"/>
        <v>0</v>
      </c>
      <c r="D151" s="1049">
        <f t="shared" si="39"/>
        <v>0</v>
      </c>
      <c r="E151" s="1048"/>
      <c r="F151" s="1048"/>
      <c r="G151" s="1048"/>
      <c r="H151" s="1048"/>
      <c r="I151" s="1048"/>
      <c r="J151" s="1048"/>
      <c r="K151" s="1048"/>
      <c r="L151" s="1048"/>
      <c r="M151" s="1048" t="e">
        <f>'03 '!#REF!</f>
        <v>#REF!</v>
      </c>
      <c r="N151" s="1048" t="e">
        <f t="shared" si="34"/>
        <v>#REF!</v>
      </c>
      <c r="O151" s="1048" t="e">
        <f>#REF!</f>
        <v>#REF!</v>
      </c>
      <c r="P151" s="1048" t="e">
        <f t="shared" si="35"/>
        <v>#REF!</v>
      </c>
    </row>
    <row r="152" spans="1:16" ht="24.75" customHeight="1" hidden="1">
      <c r="A152" s="395" t="s">
        <v>139</v>
      </c>
      <c r="B152" s="396" t="s">
        <v>138</v>
      </c>
      <c r="C152" s="1049">
        <f t="shared" si="38"/>
        <v>3068593</v>
      </c>
      <c r="D152" s="1049">
        <f t="shared" si="39"/>
        <v>0</v>
      </c>
      <c r="E152" s="1048"/>
      <c r="F152" s="1048"/>
      <c r="G152" s="1048"/>
      <c r="H152" s="1048"/>
      <c r="I152" s="1048"/>
      <c r="J152" s="1048"/>
      <c r="K152" s="1048">
        <v>3068593</v>
      </c>
      <c r="L152" s="1048"/>
      <c r="M152" s="1048" t="e">
        <f>'03 '!#REF!+'04 '!#REF!</f>
        <v>#REF!</v>
      </c>
      <c r="N152" s="1048" t="e">
        <f t="shared" si="34"/>
        <v>#REF!</v>
      </c>
      <c r="O152" s="1048" t="e">
        <f>#REF!</f>
        <v>#REF!</v>
      </c>
      <c r="P152" s="1048" t="e">
        <f t="shared" si="35"/>
        <v>#REF!</v>
      </c>
    </row>
    <row r="153" spans="1:16" ht="24.75" customHeight="1" hidden="1">
      <c r="A153" s="395" t="s">
        <v>141</v>
      </c>
      <c r="B153" s="396" t="s">
        <v>140</v>
      </c>
      <c r="C153" s="1049">
        <f t="shared" si="38"/>
        <v>198092</v>
      </c>
      <c r="D153" s="1049">
        <f t="shared" si="39"/>
        <v>0</v>
      </c>
      <c r="E153" s="1048"/>
      <c r="F153" s="1048"/>
      <c r="G153" s="1048"/>
      <c r="H153" s="1048"/>
      <c r="I153" s="1048"/>
      <c r="J153" s="1048"/>
      <c r="K153" s="1048">
        <v>198092</v>
      </c>
      <c r="L153" s="1048"/>
      <c r="M153" s="1048" t="e">
        <f>'03 '!#REF!+'04 '!#REF!</f>
        <v>#REF!</v>
      </c>
      <c r="N153" s="1048" t="e">
        <f t="shared" si="34"/>
        <v>#REF!</v>
      </c>
      <c r="O153" s="1048" t="e">
        <f>#REF!</f>
        <v>#REF!</v>
      </c>
      <c r="P153" s="1048" t="e">
        <f t="shared" si="35"/>
        <v>#REF!</v>
      </c>
    </row>
    <row r="154" spans="1:16" ht="24.75" customHeight="1" hidden="1">
      <c r="A154" s="395" t="s">
        <v>143</v>
      </c>
      <c r="B154" s="396" t="s">
        <v>142</v>
      </c>
      <c r="C154" s="1049">
        <f t="shared" si="38"/>
        <v>0</v>
      </c>
      <c r="D154" s="1049">
        <f t="shared" si="39"/>
        <v>0</v>
      </c>
      <c r="E154" s="1048"/>
      <c r="F154" s="1048"/>
      <c r="G154" s="1048"/>
      <c r="H154" s="1048"/>
      <c r="I154" s="1048"/>
      <c r="J154" s="1048"/>
      <c r="K154" s="1048"/>
      <c r="L154" s="1048"/>
      <c r="M154" s="1048" t="e">
        <f>'03 '!#REF!+'04 '!#REF!</f>
        <v>#REF!</v>
      </c>
      <c r="N154" s="1048" t="e">
        <f t="shared" si="34"/>
        <v>#REF!</v>
      </c>
      <c r="O154" s="1048" t="e">
        <f>#REF!</f>
        <v>#REF!</v>
      </c>
      <c r="P154" s="1048" t="e">
        <f t="shared" si="35"/>
        <v>#REF!</v>
      </c>
    </row>
    <row r="155" spans="1:16" ht="24.75" customHeight="1" hidden="1">
      <c r="A155" s="395" t="s">
        <v>145</v>
      </c>
      <c r="B155" s="398" t="s">
        <v>144</v>
      </c>
      <c r="C155" s="1049">
        <f t="shared" si="38"/>
        <v>0</v>
      </c>
      <c r="D155" s="1049">
        <f t="shared" si="39"/>
        <v>0</v>
      </c>
      <c r="E155" s="1048"/>
      <c r="F155" s="1048"/>
      <c r="G155" s="1048"/>
      <c r="H155" s="1048"/>
      <c r="I155" s="1048"/>
      <c r="J155" s="1048"/>
      <c r="K155" s="1048"/>
      <c r="L155" s="1048"/>
      <c r="M155" s="1048" t="e">
        <f>'03 '!#REF!+'04 '!#REF!</f>
        <v>#REF!</v>
      </c>
      <c r="N155" s="1048" t="e">
        <f t="shared" si="34"/>
        <v>#REF!</v>
      </c>
      <c r="O155" s="1048" t="e">
        <f>#REF!</f>
        <v>#REF!</v>
      </c>
      <c r="P155" s="1048" t="e">
        <f t="shared" si="35"/>
        <v>#REF!</v>
      </c>
    </row>
    <row r="156" spans="1:16" ht="24.75" customHeight="1" hidden="1">
      <c r="A156" s="395" t="s">
        <v>180</v>
      </c>
      <c r="B156" s="396" t="s">
        <v>146</v>
      </c>
      <c r="C156" s="1049">
        <f t="shared" si="38"/>
        <v>152762</v>
      </c>
      <c r="D156" s="1049">
        <f t="shared" si="39"/>
        <v>16145</v>
      </c>
      <c r="E156" s="1048">
        <v>16145</v>
      </c>
      <c r="F156" s="1048"/>
      <c r="G156" s="1048"/>
      <c r="H156" s="1048"/>
      <c r="I156" s="1048"/>
      <c r="J156" s="1048"/>
      <c r="K156" s="1048">
        <v>29300</v>
      </c>
      <c r="L156" s="1048">
        <v>107317</v>
      </c>
      <c r="M156" s="1048" t="e">
        <f>'03 '!#REF!+'04 '!#REF!</f>
        <v>#REF!</v>
      </c>
      <c r="N156" s="1048" t="e">
        <f t="shared" si="34"/>
        <v>#REF!</v>
      </c>
      <c r="O156" s="1048" t="e">
        <f>#REF!</f>
        <v>#REF!</v>
      </c>
      <c r="P156" s="1048" t="e">
        <f t="shared" si="35"/>
        <v>#REF!</v>
      </c>
    </row>
    <row r="157" spans="1:16" ht="24.75" customHeight="1" hidden="1">
      <c r="A157" s="384" t="s">
        <v>52</v>
      </c>
      <c r="B157" s="385" t="s">
        <v>147</v>
      </c>
      <c r="C157" s="1049">
        <f t="shared" si="38"/>
        <v>212848</v>
      </c>
      <c r="D157" s="1049">
        <f t="shared" si="39"/>
        <v>124939</v>
      </c>
      <c r="E157" s="1048">
        <v>123439</v>
      </c>
      <c r="F157" s="1048"/>
      <c r="G157" s="1048"/>
      <c r="H157" s="1048"/>
      <c r="I157" s="1048">
        <v>1500</v>
      </c>
      <c r="J157" s="1048"/>
      <c r="K157" s="1048">
        <v>87909</v>
      </c>
      <c r="L157" s="1048"/>
      <c r="M157" s="1049" t="e">
        <f>'03 '!#REF!+'04 '!#REF!</f>
        <v>#REF!</v>
      </c>
      <c r="N157" s="1049" t="e">
        <f t="shared" si="34"/>
        <v>#REF!</v>
      </c>
      <c r="O157" s="1049" t="e">
        <f>#REF!</f>
        <v>#REF!</v>
      </c>
      <c r="P157" s="1049" t="e">
        <f t="shared" si="35"/>
        <v>#REF!</v>
      </c>
    </row>
    <row r="158" spans="1:16" ht="24.75" customHeight="1" hidden="1">
      <c r="A158" s="408" t="s">
        <v>72</v>
      </c>
      <c r="B158" s="426" t="s">
        <v>208</v>
      </c>
      <c r="C158" s="388">
        <f aca="true" t="shared" si="40" ref="C158:L158">(C149+C150+C151)/C148</f>
        <v>0.04243886019474679</v>
      </c>
      <c r="D158" s="386">
        <f t="shared" si="40"/>
        <v>0.443160653928399</v>
      </c>
      <c r="E158" s="388">
        <f t="shared" si="40"/>
        <v>0.43531181140918473</v>
      </c>
      <c r="F158" s="388" t="e">
        <f t="shared" si="40"/>
        <v>#DIV/0!</v>
      </c>
      <c r="G158" s="388" t="e">
        <f t="shared" si="40"/>
        <v>#DIV/0!</v>
      </c>
      <c r="H158" s="388" t="e">
        <f t="shared" si="40"/>
        <v>#DIV/0!</v>
      </c>
      <c r="I158" s="388">
        <f t="shared" si="40"/>
        <v>1</v>
      </c>
      <c r="J158" s="388" t="e">
        <f t="shared" si="40"/>
        <v>#DIV/0!</v>
      </c>
      <c r="K158" s="388">
        <f t="shared" si="40"/>
        <v>0.010566810309244308</v>
      </c>
      <c r="L158" s="388">
        <f t="shared" si="40"/>
        <v>0.4909471247574911</v>
      </c>
      <c r="M158" s="392"/>
      <c r="N158" s="427"/>
      <c r="O158" s="427"/>
      <c r="P158" s="427"/>
    </row>
    <row r="159" spans="1:16" ht="16.5" hidden="1">
      <c r="A159" s="1617" t="s">
        <v>482</v>
      </c>
      <c r="B159" s="1617"/>
      <c r="C159" s="1048">
        <f aca="true" t="shared" si="41" ref="C159:L159">C142-C145-C146-C147</f>
        <v>0</v>
      </c>
      <c r="D159" s="1048">
        <f t="shared" si="41"/>
        <v>0</v>
      </c>
      <c r="E159" s="1048">
        <f t="shared" si="41"/>
        <v>0</v>
      </c>
      <c r="F159" s="1048">
        <f t="shared" si="41"/>
        <v>0</v>
      </c>
      <c r="G159" s="1048">
        <f t="shared" si="41"/>
        <v>0</v>
      </c>
      <c r="H159" s="1048">
        <f t="shared" si="41"/>
        <v>0</v>
      </c>
      <c r="I159" s="1048">
        <f t="shared" si="41"/>
        <v>0</v>
      </c>
      <c r="J159" s="1048">
        <f t="shared" si="41"/>
        <v>0</v>
      </c>
      <c r="K159" s="1048">
        <f t="shared" si="41"/>
        <v>0</v>
      </c>
      <c r="L159" s="1048">
        <f t="shared" si="41"/>
        <v>0</v>
      </c>
      <c r="M159" s="392"/>
      <c r="N159" s="427"/>
      <c r="O159" s="427"/>
      <c r="P159" s="427"/>
    </row>
    <row r="160" spans="1:16" ht="16.5" hidden="1">
      <c r="A160" s="1618" t="s">
        <v>483</v>
      </c>
      <c r="B160" s="1618"/>
      <c r="C160" s="1048">
        <f aca="true" t="shared" si="42" ref="C160:L160">C147-C148-C157</f>
        <v>0</v>
      </c>
      <c r="D160" s="1048">
        <f t="shared" si="42"/>
        <v>0</v>
      </c>
      <c r="E160" s="1048">
        <f t="shared" si="42"/>
        <v>0</v>
      </c>
      <c r="F160" s="1048">
        <f t="shared" si="42"/>
        <v>0</v>
      </c>
      <c r="G160" s="1048">
        <f t="shared" si="42"/>
        <v>0</v>
      </c>
      <c r="H160" s="1048">
        <f t="shared" si="42"/>
        <v>0</v>
      </c>
      <c r="I160" s="1048">
        <f t="shared" si="42"/>
        <v>0</v>
      </c>
      <c r="J160" s="1048">
        <f t="shared" si="42"/>
        <v>0</v>
      </c>
      <c r="K160" s="1048">
        <f t="shared" si="42"/>
        <v>0</v>
      </c>
      <c r="L160" s="1048">
        <f t="shared" si="42"/>
        <v>0</v>
      </c>
      <c r="M160" s="392"/>
      <c r="N160" s="427"/>
      <c r="O160" s="427"/>
      <c r="P160" s="427"/>
    </row>
    <row r="161" spans="1:16" ht="18.75" hidden="1">
      <c r="A161" s="413"/>
      <c r="B161" s="428" t="s">
        <v>502</v>
      </c>
      <c r="C161" s="428"/>
      <c r="D161" s="409"/>
      <c r="E161" s="409"/>
      <c r="F161" s="409"/>
      <c r="G161" s="1599" t="s">
        <v>502</v>
      </c>
      <c r="H161" s="1599"/>
      <c r="I161" s="1599"/>
      <c r="J161" s="1599"/>
      <c r="K161" s="1599"/>
      <c r="L161" s="1599"/>
      <c r="M161" s="413"/>
      <c r="N161" s="413"/>
      <c r="O161" s="413"/>
      <c r="P161" s="413"/>
    </row>
    <row r="162" spans="1:16" ht="18.75" hidden="1">
      <c r="A162" s="1600" t="s">
        <v>4</v>
      </c>
      <c r="B162" s="1600"/>
      <c r="C162" s="1600"/>
      <c r="D162" s="1600"/>
      <c r="E162" s="409"/>
      <c r="F162" s="409"/>
      <c r="G162" s="429"/>
      <c r="H162" s="1601" t="s">
        <v>503</v>
      </c>
      <c r="I162" s="1601"/>
      <c r="J162" s="1601"/>
      <c r="K162" s="1601"/>
      <c r="L162" s="1601"/>
      <c r="M162" s="413"/>
      <c r="N162" s="413"/>
      <c r="O162" s="413"/>
      <c r="P162" s="413"/>
    </row>
    <row r="163" ht="15" hidden="1"/>
    <row r="164" ht="15" hidden="1"/>
    <row r="165" ht="15" hidden="1"/>
    <row r="166" ht="15" hidden="1"/>
    <row r="167" ht="15" hidden="1"/>
    <row r="168" ht="15" hidden="1"/>
    <row r="169" ht="15" hidden="1"/>
    <row r="170" ht="15" hidden="1"/>
    <row r="171" ht="15" hidden="1"/>
    <row r="172" ht="15" hidden="1"/>
    <row r="173" spans="1:13" ht="16.5" hidden="1">
      <c r="A173" s="1576" t="s">
        <v>33</v>
      </c>
      <c r="B173" s="1577"/>
      <c r="C173" s="412"/>
      <c r="D173" s="1578" t="s">
        <v>75</v>
      </c>
      <c r="E173" s="1578"/>
      <c r="F173" s="1578"/>
      <c r="G173" s="1578"/>
      <c r="H173" s="1578"/>
      <c r="I173" s="1578"/>
      <c r="J173" s="1578"/>
      <c r="K173" s="1579"/>
      <c r="L173" s="1579"/>
      <c r="M173" s="413"/>
    </row>
    <row r="174" spans="1:13" ht="16.5" hidden="1">
      <c r="A174" s="1596" t="s">
        <v>333</v>
      </c>
      <c r="B174" s="1596"/>
      <c r="C174" s="1596"/>
      <c r="D174" s="1578" t="s">
        <v>209</v>
      </c>
      <c r="E174" s="1578"/>
      <c r="F174" s="1578"/>
      <c r="G174" s="1578"/>
      <c r="H174" s="1578"/>
      <c r="I174" s="1578"/>
      <c r="J174" s="1578"/>
      <c r="K174" s="1597" t="s">
        <v>492</v>
      </c>
      <c r="L174" s="1597"/>
      <c r="M174" s="413"/>
    </row>
    <row r="175" spans="1:13" ht="16.5" hidden="1">
      <c r="A175" s="1596" t="s">
        <v>334</v>
      </c>
      <c r="B175" s="1596"/>
      <c r="C175" s="389"/>
      <c r="D175" s="1598" t="s">
        <v>11</v>
      </c>
      <c r="E175" s="1598"/>
      <c r="F175" s="1598"/>
      <c r="G175" s="1598"/>
      <c r="H175" s="1598"/>
      <c r="I175" s="1598"/>
      <c r="J175" s="1598"/>
      <c r="K175" s="1579"/>
      <c r="L175" s="1579"/>
      <c r="M175" s="413"/>
    </row>
    <row r="176" spans="1:13" ht="15.75" hidden="1">
      <c r="A176" s="399" t="s">
        <v>115</v>
      </c>
      <c r="B176" s="399"/>
      <c r="C176" s="390"/>
      <c r="D176" s="1048"/>
      <c r="E176" s="1048">
        <v>885923</v>
      </c>
      <c r="F176" s="1048"/>
      <c r="G176" s="1048">
        <v>131438</v>
      </c>
      <c r="H176" s="1048"/>
      <c r="I176" s="1048">
        <v>900603</v>
      </c>
      <c r="J176" s="1048"/>
      <c r="K176" s="1048">
        <v>4102035.7</v>
      </c>
      <c r="L176" s="1048"/>
      <c r="M176" s="413"/>
    </row>
    <row r="177" spans="1:13" ht="15.75" hidden="1">
      <c r="A177" s="416"/>
      <c r="B177" s="416" t="s">
        <v>90</v>
      </c>
      <c r="C177" s="416"/>
      <c r="D177" s="416"/>
      <c r="E177" s="416"/>
      <c r="F177" s="416"/>
      <c r="G177" s="416"/>
      <c r="H177" s="416"/>
      <c r="I177" s="416"/>
      <c r="J177" s="416"/>
      <c r="K177" s="1603"/>
      <c r="L177" s="1603"/>
      <c r="M177" s="413"/>
    </row>
    <row r="178" spans="1:13" ht="15.75" hidden="1">
      <c r="A178" s="1189" t="s">
        <v>67</v>
      </c>
      <c r="B178" s="1190"/>
      <c r="C178" s="1606" t="s">
        <v>38</v>
      </c>
      <c r="D178" s="1607" t="s">
        <v>332</v>
      </c>
      <c r="E178" s="1607"/>
      <c r="F178" s="1607"/>
      <c r="G178" s="1607"/>
      <c r="H178" s="1607"/>
      <c r="I178" s="1607"/>
      <c r="J178" s="1607"/>
      <c r="K178" s="1607"/>
      <c r="L178" s="1607"/>
      <c r="M178" s="413"/>
    </row>
    <row r="179" spans="1:13" ht="15.75" hidden="1">
      <c r="A179" s="1191"/>
      <c r="B179" s="1192"/>
      <c r="C179" s="1606"/>
      <c r="D179" s="1608" t="s">
        <v>200</v>
      </c>
      <c r="E179" s="1609"/>
      <c r="F179" s="1609"/>
      <c r="G179" s="1609"/>
      <c r="H179" s="1609"/>
      <c r="I179" s="1609"/>
      <c r="J179" s="1610"/>
      <c r="K179" s="1611" t="s">
        <v>201</v>
      </c>
      <c r="L179" s="1611" t="s">
        <v>202</v>
      </c>
      <c r="M179" s="413"/>
    </row>
    <row r="180" spans="1:13" ht="15.75" hidden="1">
      <c r="A180" s="1191"/>
      <c r="B180" s="1192"/>
      <c r="C180" s="1606"/>
      <c r="D180" s="1621" t="s">
        <v>37</v>
      </c>
      <c r="E180" s="1622" t="s">
        <v>7</v>
      </c>
      <c r="F180" s="1623"/>
      <c r="G180" s="1623"/>
      <c r="H180" s="1623"/>
      <c r="I180" s="1623"/>
      <c r="J180" s="1624"/>
      <c r="K180" s="1612"/>
      <c r="L180" s="1619"/>
      <c r="M180" s="413"/>
    </row>
    <row r="181" spans="1:16" ht="15.75" hidden="1">
      <c r="A181" s="1604"/>
      <c r="B181" s="1605"/>
      <c r="C181" s="1606"/>
      <c r="D181" s="1621"/>
      <c r="E181" s="418" t="s">
        <v>203</v>
      </c>
      <c r="F181" s="418" t="s">
        <v>204</v>
      </c>
      <c r="G181" s="418" t="s">
        <v>205</v>
      </c>
      <c r="H181" s="418" t="s">
        <v>206</v>
      </c>
      <c r="I181" s="418" t="s">
        <v>335</v>
      </c>
      <c r="J181" s="418" t="s">
        <v>207</v>
      </c>
      <c r="K181" s="1613"/>
      <c r="L181" s="1620"/>
      <c r="M181" s="1614" t="s">
        <v>484</v>
      </c>
      <c r="N181" s="1614"/>
      <c r="O181" s="1614"/>
      <c r="P181" s="1614"/>
    </row>
    <row r="182" spans="1:16" ht="15" hidden="1">
      <c r="A182" s="1615" t="s">
        <v>6</v>
      </c>
      <c r="B182" s="1616"/>
      <c r="C182" s="419">
        <v>1</v>
      </c>
      <c r="D182" s="420">
        <v>2</v>
      </c>
      <c r="E182" s="419">
        <v>3</v>
      </c>
      <c r="F182" s="420">
        <v>4</v>
      </c>
      <c r="G182" s="419">
        <v>5</v>
      </c>
      <c r="H182" s="420">
        <v>6</v>
      </c>
      <c r="I182" s="419">
        <v>7</v>
      </c>
      <c r="J182" s="420">
        <v>8</v>
      </c>
      <c r="K182" s="419">
        <v>9</v>
      </c>
      <c r="L182" s="420">
        <v>10</v>
      </c>
      <c r="M182" s="421" t="s">
        <v>485</v>
      </c>
      <c r="N182" s="422" t="s">
        <v>488</v>
      </c>
      <c r="O182" s="422" t="s">
        <v>486</v>
      </c>
      <c r="P182" s="422" t="s">
        <v>487</v>
      </c>
    </row>
    <row r="183" spans="1:16" ht="24.75" customHeight="1" hidden="1">
      <c r="A183" s="393" t="s">
        <v>0</v>
      </c>
      <c r="B183" s="394" t="s">
        <v>127</v>
      </c>
      <c r="C183" s="1049">
        <f aca="true" t="shared" si="43" ref="C183:L183">C184+C185</f>
        <v>18825447</v>
      </c>
      <c r="D183" s="1049">
        <f t="shared" si="43"/>
        <v>2403583</v>
      </c>
      <c r="E183" s="1049">
        <f t="shared" si="43"/>
        <v>1170412</v>
      </c>
      <c r="F183" s="1049">
        <f t="shared" si="43"/>
        <v>0</v>
      </c>
      <c r="G183" s="1049">
        <f t="shared" si="43"/>
        <v>131438</v>
      </c>
      <c r="H183" s="1049">
        <f t="shared" si="43"/>
        <v>651569</v>
      </c>
      <c r="I183" s="1049">
        <f t="shared" si="43"/>
        <v>276284</v>
      </c>
      <c r="J183" s="1049">
        <f t="shared" si="43"/>
        <v>173880</v>
      </c>
      <c r="K183" s="1049">
        <f t="shared" si="43"/>
        <v>2849581</v>
      </c>
      <c r="L183" s="1049">
        <f t="shared" si="43"/>
        <v>13572283</v>
      </c>
      <c r="M183" s="1049" t="e">
        <f>'03 '!#REF!+'04 '!#REF!</f>
        <v>#REF!</v>
      </c>
      <c r="N183" s="1049" t="e">
        <f aca="true" t="shared" si="44" ref="N183:N198">C183-M183</f>
        <v>#REF!</v>
      </c>
      <c r="O183" s="1049" t="e">
        <f>#REF!</f>
        <v>#REF!</v>
      </c>
      <c r="P183" s="1049" t="e">
        <f aca="true" t="shared" si="45" ref="P183:P198">C183-O183</f>
        <v>#REF!</v>
      </c>
    </row>
    <row r="184" spans="1:16" ht="24.75" customHeight="1" hidden="1">
      <c r="A184" s="395">
        <v>1</v>
      </c>
      <c r="B184" s="396" t="s">
        <v>128</v>
      </c>
      <c r="C184" s="1049">
        <f>D184+K184+L184</f>
        <v>6020000</v>
      </c>
      <c r="D184" s="1049">
        <f>E184+F184+G184+H184+I184+J184</f>
        <v>1917964</v>
      </c>
      <c r="E184" s="1048">
        <v>885923</v>
      </c>
      <c r="F184" s="1048">
        <v>0</v>
      </c>
      <c r="G184" s="1048">
        <v>131438</v>
      </c>
      <c r="H184" s="1048">
        <v>649319</v>
      </c>
      <c r="I184" s="1048">
        <v>251284</v>
      </c>
      <c r="J184" s="1048">
        <v>0</v>
      </c>
      <c r="K184" s="1048">
        <v>442933</v>
      </c>
      <c r="L184" s="1048">
        <v>3659103</v>
      </c>
      <c r="M184" s="1048" t="e">
        <f>'03 '!#REF!+'04 '!#REF!</f>
        <v>#REF!</v>
      </c>
      <c r="N184" s="1048" t="e">
        <f t="shared" si="44"/>
        <v>#REF!</v>
      </c>
      <c r="O184" s="1048" t="e">
        <f>#REF!</f>
        <v>#REF!</v>
      </c>
      <c r="P184" s="1048" t="e">
        <f t="shared" si="45"/>
        <v>#REF!</v>
      </c>
    </row>
    <row r="185" spans="1:16" ht="24.75" customHeight="1" hidden="1">
      <c r="A185" s="395">
        <v>2</v>
      </c>
      <c r="B185" s="396" t="s">
        <v>129</v>
      </c>
      <c r="C185" s="1049">
        <f>D185+K185+L185</f>
        <v>12805447</v>
      </c>
      <c r="D185" s="1049">
        <f>E185+F185+G185+H185+I185+J185</f>
        <v>485619</v>
      </c>
      <c r="E185" s="1048">
        <v>284489</v>
      </c>
      <c r="F185" s="1048">
        <v>0</v>
      </c>
      <c r="G185" s="1048">
        <v>0</v>
      </c>
      <c r="H185" s="1048">
        <v>2250</v>
      </c>
      <c r="I185" s="1048">
        <v>25000</v>
      </c>
      <c r="J185" s="1048">
        <v>173880</v>
      </c>
      <c r="K185" s="1048">
        <v>2406648</v>
      </c>
      <c r="L185" s="1048">
        <v>9913180</v>
      </c>
      <c r="M185" s="1048" t="e">
        <f>'03 '!#REF!+'04 '!#REF!</f>
        <v>#REF!</v>
      </c>
      <c r="N185" s="1048" t="e">
        <f t="shared" si="44"/>
        <v>#REF!</v>
      </c>
      <c r="O185" s="1048" t="e">
        <f>#REF!</f>
        <v>#REF!</v>
      </c>
      <c r="P185" s="1048" t="e">
        <f t="shared" si="45"/>
        <v>#REF!</v>
      </c>
    </row>
    <row r="186" spans="1:16" ht="24.75" customHeight="1" hidden="1">
      <c r="A186" s="384" t="s">
        <v>1</v>
      </c>
      <c r="B186" s="385" t="s">
        <v>130</v>
      </c>
      <c r="C186" s="1049">
        <f>D186+K186+L186</f>
        <v>111980</v>
      </c>
      <c r="D186" s="1049">
        <f>E186+F186+G186+H186+I186+J186</f>
        <v>10580</v>
      </c>
      <c r="E186" s="1048">
        <v>10580</v>
      </c>
      <c r="F186" s="1048">
        <v>0</v>
      </c>
      <c r="G186" s="1048">
        <v>0</v>
      </c>
      <c r="H186" s="1048">
        <v>0</v>
      </c>
      <c r="I186" s="1048">
        <v>0</v>
      </c>
      <c r="J186" s="1048">
        <v>0</v>
      </c>
      <c r="K186" s="1048">
        <v>0</v>
      </c>
      <c r="L186" s="1048">
        <v>101400</v>
      </c>
      <c r="M186" s="1048" t="e">
        <f>'03 '!#REF!+'04 '!#REF!</f>
        <v>#REF!</v>
      </c>
      <c r="N186" s="1048" t="e">
        <f t="shared" si="44"/>
        <v>#REF!</v>
      </c>
      <c r="O186" s="1048" t="e">
        <f>#REF!</f>
        <v>#REF!</v>
      </c>
      <c r="P186" s="1048" t="e">
        <f t="shared" si="45"/>
        <v>#REF!</v>
      </c>
    </row>
    <row r="187" spans="1:16" ht="24.75" customHeight="1" hidden="1">
      <c r="A187" s="384" t="s">
        <v>9</v>
      </c>
      <c r="B187" s="385" t="s">
        <v>131</v>
      </c>
      <c r="C187" s="1049">
        <f>D187+K187+L187</f>
        <v>0</v>
      </c>
      <c r="D187" s="1049">
        <f>E187+F187+G187+H187+I187+J187</f>
        <v>0</v>
      </c>
      <c r="E187" s="1048">
        <v>0</v>
      </c>
      <c r="F187" s="1048">
        <v>0</v>
      </c>
      <c r="G187" s="1048">
        <v>0</v>
      </c>
      <c r="H187" s="1048">
        <v>0</v>
      </c>
      <c r="I187" s="1048">
        <v>0</v>
      </c>
      <c r="J187" s="1048">
        <v>0</v>
      </c>
      <c r="K187" s="1048">
        <v>0</v>
      </c>
      <c r="L187" s="1048">
        <v>0</v>
      </c>
      <c r="M187" s="1048" t="e">
        <f>'03 '!#REF!+'04 '!#REF!</f>
        <v>#REF!</v>
      </c>
      <c r="N187" s="1048" t="e">
        <f t="shared" si="44"/>
        <v>#REF!</v>
      </c>
      <c r="O187" s="1048" t="e">
        <f>#REF!</f>
        <v>#REF!</v>
      </c>
      <c r="P187" s="1048" t="e">
        <f t="shared" si="45"/>
        <v>#REF!</v>
      </c>
    </row>
    <row r="188" spans="1:16" ht="24.75" customHeight="1" hidden="1">
      <c r="A188" s="384" t="s">
        <v>132</v>
      </c>
      <c r="B188" s="385" t="s">
        <v>133</v>
      </c>
      <c r="C188" s="1049">
        <f aca="true" t="shared" si="46" ref="C188:L188">C189+C198</f>
        <v>18713467</v>
      </c>
      <c r="D188" s="1049">
        <f t="shared" si="46"/>
        <v>2393003</v>
      </c>
      <c r="E188" s="1049">
        <f t="shared" si="46"/>
        <v>1159832</v>
      </c>
      <c r="F188" s="1049">
        <f t="shared" si="46"/>
        <v>0</v>
      </c>
      <c r="G188" s="1049">
        <f t="shared" si="46"/>
        <v>131438</v>
      </c>
      <c r="H188" s="1049">
        <f t="shared" si="46"/>
        <v>651569</v>
      </c>
      <c r="I188" s="1049">
        <f t="shared" si="46"/>
        <v>276284</v>
      </c>
      <c r="J188" s="1049">
        <f t="shared" si="46"/>
        <v>173880</v>
      </c>
      <c r="K188" s="1049">
        <f t="shared" si="46"/>
        <v>2849581</v>
      </c>
      <c r="L188" s="1049">
        <f t="shared" si="46"/>
        <v>13470883</v>
      </c>
      <c r="M188" s="1049" t="e">
        <f>'03 '!#REF!+'04 '!#REF!</f>
        <v>#REF!</v>
      </c>
      <c r="N188" s="1049" t="e">
        <f t="shared" si="44"/>
        <v>#REF!</v>
      </c>
      <c r="O188" s="1049" t="e">
        <f>#REF!</f>
        <v>#REF!</v>
      </c>
      <c r="P188" s="1049" t="e">
        <f t="shared" si="45"/>
        <v>#REF!</v>
      </c>
    </row>
    <row r="189" spans="1:16" ht="24.75" customHeight="1" hidden="1">
      <c r="A189" s="384" t="s">
        <v>51</v>
      </c>
      <c r="B189" s="397" t="s">
        <v>134</v>
      </c>
      <c r="C189" s="1049">
        <f aca="true" t="shared" si="47" ref="C189:L189">SUM(C190:C197)</f>
        <v>16624101</v>
      </c>
      <c r="D189" s="1049">
        <f t="shared" si="47"/>
        <v>670472</v>
      </c>
      <c r="E189" s="1049">
        <f t="shared" si="47"/>
        <v>468342</v>
      </c>
      <c r="F189" s="1049">
        <f t="shared" si="47"/>
        <v>0</v>
      </c>
      <c r="G189" s="1049">
        <f t="shared" si="47"/>
        <v>1000</v>
      </c>
      <c r="H189" s="1049">
        <f t="shared" si="47"/>
        <v>2250</v>
      </c>
      <c r="I189" s="1049">
        <f t="shared" si="47"/>
        <v>25000</v>
      </c>
      <c r="J189" s="1049">
        <f t="shared" si="47"/>
        <v>173880</v>
      </c>
      <c r="K189" s="1049">
        <f t="shared" si="47"/>
        <v>2849581</v>
      </c>
      <c r="L189" s="1049">
        <f t="shared" si="47"/>
        <v>13104048</v>
      </c>
      <c r="M189" s="1049" t="e">
        <f>'03 '!#REF!+'04 '!#REF!</f>
        <v>#REF!</v>
      </c>
      <c r="N189" s="1049" t="e">
        <f t="shared" si="44"/>
        <v>#REF!</v>
      </c>
      <c r="O189" s="1049" t="e">
        <f>#REF!</f>
        <v>#REF!</v>
      </c>
      <c r="P189" s="1049" t="e">
        <f t="shared" si="45"/>
        <v>#REF!</v>
      </c>
    </row>
    <row r="190" spans="1:16" ht="24.75" customHeight="1" hidden="1">
      <c r="A190" s="395" t="s">
        <v>53</v>
      </c>
      <c r="B190" s="396" t="s">
        <v>135</v>
      </c>
      <c r="C190" s="1049">
        <f aca="true" t="shared" si="48" ref="C190:C198">D190+K190+L190</f>
        <v>2436657</v>
      </c>
      <c r="D190" s="1049">
        <f aca="true" t="shared" si="49" ref="D190:D198">E190+F190+G190+H190+I190+J190</f>
        <v>272204</v>
      </c>
      <c r="E190" s="1048">
        <v>124700</v>
      </c>
      <c r="F190" s="1048">
        <v>0</v>
      </c>
      <c r="G190" s="1048">
        <v>1000</v>
      </c>
      <c r="H190" s="1048">
        <v>2250</v>
      </c>
      <c r="I190" s="1048">
        <v>5000</v>
      </c>
      <c r="J190" s="1048">
        <v>139254</v>
      </c>
      <c r="K190" s="1048">
        <v>34708</v>
      </c>
      <c r="L190" s="1048">
        <v>2129745</v>
      </c>
      <c r="M190" s="1048" t="e">
        <f>'03 '!#REF!+'04 '!#REF!</f>
        <v>#REF!</v>
      </c>
      <c r="N190" s="1048" t="e">
        <f t="shared" si="44"/>
        <v>#REF!</v>
      </c>
      <c r="O190" s="1048" t="e">
        <f>#REF!</f>
        <v>#REF!</v>
      </c>
      <c r="P190" s="1048" t="e">
        <f t="shared" si="45"/>
        <v>#REF!</v>
      </c>
    </row>
    <row r="191" spans="1:16" ht="24.75" customHeight="1" hidden="1">
      <c r="A191" s="395" t="s">
        <v>54</v>
      </c>
      <c r="B191" s="396" t="s">
        <v>136</v>
      </c>
      <c r="C191" s="1049">
        <f t="shared" si="48"/>
        <v>418123</v>
      </c>
      <c r="D191" s="1049">
        <f t="shared" si="49"/>
        <v>200</v>
      </c>
      <c r="E191" s="1048">
        <v>200</v>
      </c>
      <c r="F191" s="1048">
        <v>0</v>
      </c>
      <c r="G191" s="1048">
        <v>0</v>
      </c>
      <c r="H191" s="1048">
        <v>0</v>
      </c>
      <c r="I191" s="1048">
        <v>0</v>
      </c>
      <c r="J191" s="1048">
        <v>0</v>
      </c>
      <c r="K191" s="1048">
        <v>0</v>
      </c>
      <c r="L191" s="1048">
        <v>417923</v>
      </c>
      <c r="M191" s="1048" t="e">
        <f>'03 '!#REF!+'04 '!#REF!</f>
        <v>#REF!</v>
      </c>
      <c r="N191" s="1048" t="e">
        <f t="shared" si="44"/>
        <v>#REF!</v>
      </c>
      <c r="O191" s="1048" t="e">
        <f>#REF!</f>
        <v>#REF!</v>
      </c>
      <c r="P191" s="1048" t="e">
        <f t="shared" si="45"/>
        <v>#REF!</v>
      </c>
    </row>
    <row r="192" spans="1:16" ht="24.75" customHeight="1" hidden="1">
      <c r="A192" s="395" t="s">
        <v>137</v>
      </c>
      <c r="B192" s="396" t="s">
        <v>196</v>
      </c>
      <c r="C192" s="1049">
        <f t="shared" si="48"/>
        <v>0</v>
      </c>
      <c r="D192" s="1049">
        <f t="shared" si="49"/>
        <v>0</v>
      </c>
      <c r="E192" s="1048">
        <v>0</v>
      </c>
      <c r="F192" s="1048">
        <v>0</v>
      </c>
      <c r="G192" s="1048">
        <v>0</v>
      </c>
      <c r="H192" s="1048">
        <v>0</v>
      </c>
      <c r="I192" s="1048">
        <v>0</v>
      </c>
      <c r="J192" s="1048">
        <v>0</v>
      </c>
      <c r="K192" s="1048">
        <v>0</v>
      </c>
      <c r="L192" s="1048">
        <v>0</v>
      </c>
      <c r="M192" s="1048" t="e">
        <f>'03 '!#REF!</f>
        <v>#REF!</v>
      </c>
      <c r="N192" s="1048" t="e">
        <f t="shared" si="44"/>
        <v>#REF!</v>
      </c>
      <c r="O192" s="1048" t="e">
        <f>#REF!</f>
        <v>#REF!</v>
      </c>
      <c r="P192" s="1048" t="e">
        <f t="shared" si="45"/>
        <v>#REF!</v>
      </c>
    </row>
    <row r="193" spans="1:16" ht="24.75" customHeight="1" hidden="1">
      <c r="A193" s="395" t="s">
        <v>139</v>
      </c>
      <c r="B193" s="396" t="s">
        <v>138</v>
      </c>
      <c r="C193" s="1049">
        <f t="shared" si="48"/>
        <v>13654985</v>
      </c>
      <c r="D193" s="1049">
        <f t="shared" si="49"/>
        <v>398068</v>
      </c>
      <c r="E193" s="1048">
        <v>343442</v>
      </c>
      <c r="F193" s="1048">
        <v>0</v>
      </c>
      <c r="G193" s="1048">
        <v>0</v>
      </c>
      <c r="H193" s="1048">
        <v>0</v>
      </c>
      <c r="I193" s="1048">
        <v>20000</v>
      </c>
      <c r="J193" s="1048">
        <v>34626</v>
      </c>
      <c r="K193" s="1048">
        <v>2814873</v>
      </c>
      <c r="L193" s="1048">
        <v>10442044</v>
      </c>
      <c r="M193" s="1048" t="e">
        <f>'03 '!#REF!+'04 '!#REF!</f>
        <v>#REF!</v>
      </c>
      <c r="N193" s="1048" t="e">
        <f t="shared" si="44"/>
        <v>#REF!</v>
      </c>
      <c r="O193" s="1048" t="e">
        <f>#REF!</f>
        <v>#REF!</v>
      </c>
      <c r="P193" s="1048" t="e">
        <f t="shared" si="45"/>
        <v>#REF!</v>
      </c>
    </row>
    <row r="194" spans="1:16" ht="24.75" customHeight="1" hidden="1">
      <c r="A194" s="395" t="s">
        <v>141</v>
      </c>
      <c r="B194" s="396" t="s">
        <v>140</v>
      </c>
      <c r="C194" s="1049">
        <f t="shared" si="48"/>
        <v>0</v>
      </c>
      <c r="D194" s="1049">
        <f t="shared" si="49"/>
        <v>0</v>
      </c>
      <c r="E194" s="1048">
        <v>0</v>
      </c>
      <c r="F194" s="1048">
        <v>0</v>
      </c>
      <c r="G194" s="1048">
        <v>0</v>
      </c>
      <c r="H194" s="1048">
        <v>0</v>
      </c>
      <c r="I194" s="1048">
        <v>0</v>
      </c>
      <c r="J194" s="1048">
        <v>0</v>
      </c>
      <c r="K194" s="1048">
        <v>0</v>
      </c>
      <c r="L194" s="1048">
        <v>0</v>
      </c>
      <c r="M194" s="1048" t="e">
        <f>'03 '!#REF!+'04 '!#REF!</f>
        <v>#REF!</v>
      </c>
      <c r="N194" s="1048" t="e">
        <f t="shared" si="44"/>
        <v>#REF!</v>
      </c>
      <c r="O194" s="1048" t="e">
        <f>#REF!</f>
        <v>#REF!</v>
      </c>
      <c r="P194" s="1048" t="e">
        <f t="shared" si="45"/>
        <v>#REF!</v>
      </c>
    </row>
    <row r="195" spans="1:16" ht="24.75" customHeight="1" hidden="1">
      <c r="A195" s="395" t="s">
        <v>143</v>
      </c>
      <c r="B195" s="396" t="s">
        <v>142</v>
      </c>
      <c r="C195" s="1049">
        <f t="shared" si="48"/>
        <v>0</v>
      </c>
      <c r="D195" s="1049">
        <f t="shared" si="49"/>
        <v>0</v>
      </c>
      <c r="E195" s="1048">
        <v>0</v>
      </c>
      <c r="F195" s="1048">
        <v>0</v>
      </c>
      <c r="G195" s="1048">
        <v>0</v>
      </c>
      <c r="H195" s="1048">
        <v>0</v>
      </c>
      <c r="I195" s="1048">
        <v>0</v>
      </c>
      <c r="J195" s="1048">
        <v>0</v>
      </c>
      <c r="K195" s="1048">
        <v>0</v>
      </c>
      <c r="L195" s="1048">
        <v>0</v>
      </c>
      <c r="M195" s="1048" t="e">
        <f>'03 '!#REF!+'04 '!#REF!</f>
        <v>#REF!</v>
      </c>
      <c r="N195" s="1048" t="e">
        <f t="shared" si="44"/>
        <v>#REF!</v>
      </c>
      <c r="O195" s="1048" t="e">
        <f>#REF!</f>
        <v>#REF!</v>
      </c>
      <c r="P195" s="1048" t="e">
        <f t="shared" si="45"/>
        <v>#REF!</v>
      </c>
    </row>
    <row r="196" spans="1:16" ht="24.75" customHeight="1" hidden="1">
      <c r="A196" s="395" t="s">
        <v>145</v>
      </c>
      <c r="B196" s="398" t="s">
        <v>144</v>
      </c>
      <c r="C196" s="1049">
        <f t="shared" si="48"/>
        <v>0</v>
      </c>
      <c r="D196" s="1049">
        <f t="shared" si="49"/>
        <v>0</v>
      </c>
      <c r="E196" s="1048">
        <v>0</v>
      </c>
      <c r="F196" s="1048">
        <v>0</v>
      </c>
      <c r="G196" s="1048">
        <v>0</v>
      </c>
      <c r="H196" s="1048">
        <v>0</v>
      </c>
      <c r="I196" s="1048">
        <v>0</v>
      </c>
      <c r="J196" s="1048">
        <v>0</v>
      </c>
      <c r="K196" s="1048">
        <v>0</v>
      </c>
      <c r="L196" s="1048">
        <v>0</v>
      </c>
      <c r="M196" s="1048" t="e">
        <f>'03 '!#REF!+'04 '!#REF!</f>
        <v>#REF!</v>
      </c>
      <c r="N196" s="1048" t="e">
        <f t="shared" si="44"/>
        <v>#REF!</v>
      </c>
      <c r="O196" s="1048" t="e">
        <f>#REF!</f>
        <v>#REF!</v>
      </c>
      <c r="P196" s="1048" t="e">
        <f t="shared" si="45"/>
        <v>#REF!</v>
      </c>
    </row>
    <row r="197" spans="1:16" ht="24.75" customHeight="1" hidden="1">
      <c r="A197" s="395" t="s">
        <v>180</v>
      </c>
      <c r="B197" s="396" t="s">
        <v>146</v>
      </c>
      <c r="C197" s="1049">
        <f t="shared" si="48"/>
        <v>114336</v>
      </c>
      <c r="D197" s="1049">
        <f t="shared" si="49"/>
        <v>0</v>
      </c>
      <c r="E197" s="1048">
        <v>0</v>
      </c>
      <c r="F197" s="1048">
        <v>0</v>
      </c>
      <c r="G197" s="1048">
        <v>0</v>
      </c>
      <c r="H197" s="1048">
        <v>0</v>
      </c>
      <c r="I197" s="1048">
        <v>0</v>
      </c>
      <c r="J197" s="1048">
        <v>0</v>
      </c>
      <c r="K197" s="1048">
        <v>0</v>
      </c>
      <c r="L197" s="1048">
        <v>114336</v>
      </c>
      <c r="M197" s="1048" t="e">
        <f>'03 '!#REF!+'04 '!#REF!</f>
        <v>#REF!</v>
      </c>
      <c r="N197" s="1048" t="e">
        <f t="shared" si="44"/>
        <v>#REF!</v>
      </c>
      <c r="O197" s="1048" t="e">
        <f>#REF!</f>
        <v>#REF!</v>
      </c>
      <c r="P197" s="1048" t="e">
        <f t="shared" si="45"/>
        <v>#REF!</v>
      </c>
    </row>
    <row r="198" spans="1:16" ht="24.75" customHeight="1" hidden="1">
      <c r="A198" s="384" t="s">
        <v>52</v>
      </c>
      <c r="B198" s="385" t="s">
        <v>147</v>
      </c>
      <c r="C198" s="1049">
        <f t="shared" si="48"/>
        <v>2089366</v>
      </c>
      <c r="D198" s="1049">
        <f t="shared" si="49"/>
        <v>1722531</v>
      </c>
      <c r="E198" s="1048">
        <v>691490</v>
      </c>
      <c r="F198" s="1048">
        <v>0</v>
      </c>
      <c r="G198" s="1048">
        <v>130438</v>
      </c>
      <c r="H198" s="1048">
        <v>649319</v>
      </c>
      <c r="I198" s="1048">
        <v>251284</v>
      </c>
      <c r="J198" s="1048">
        <v>0</v>
      </c>
      <c r="K198" s="1048">
        <v>0</v>
      </c>
      <c r="L198" s="1048">
        <v>366835</v>
      </c>
      <c r="M198" s="1049" t="e">
        <f>'03 '!#REF!+'04 '!#REF!</f>
        <v>#REF!</v>
      </c>
      <c r="N198" s="1049" t="e">
        <f t="shared" si="44"/>
        <v>#REF!</v>
      </c>
      <c r="O198" s="1049" t="e">
        <f>#REF!</f>
        <v>#REF!</v>
      </c>
      <c r="P198" s="1049" t="e">
        <f t="shared" si="45"/>
        <v>#REF!</v>
      </c>
    </row>
    <row r="199" spans="1:16" ht="24.75" customHeight="1" hidden="1">
      <c r="A199" s="408" t="s">
        <v>72</v>
      </c>
      <c r="B199" s="426" t="s">
        <v>208</v>
      </c>
      <c r="C199" s="388">
        <f aca="true" t="shared" si="50" ref="C199:L199">(C190+C191+C192)/C189</f>
        <v>0.17172537630756696</v>
      </c>
      <c r="D199" s="386">
        <f t="shared" si="50"/>
        <v>0.40628691429321434</v>
      </c>
      <c r="E199" s="388">
        <f t="shared" si="50"/>
        <v>0.2666854563545443</v>
      </c>
      <c r="F199" s="388" t="e">
        <f t="shared" si="50"/>
        <v>#DIV/0!</v>
      </c>
      <c r="G199" s="388">
        <f t="shared" si="50"/>
        <v>1</v>
      </c>
      <c r="H199" s="388">
        <f t="shared" si="50"/>
        <v>1</v>
      </c>
      <c r="I199" s="388">
        <f t="shared" si="50"/>
        <v>0.2</v>
      </c>
      <c r="J199" s="388">
        <f t="shared" si="50"/>
        <v>0.8008626639061421</v>
      </c>
      <c r="K199" s="388">
        <f t="shared" si="50"/>
        <v>0.012180036293055014</v>
      </c>
      <c r="L199" s="388">
        <f t="shared" si="50"/>
        <v>0.19441839651381007</v>
      </c>
      <c r="M199" s="392"/>
      <c r="N199" s="427"/>
      <c r="O199" s="427"/>
      <c r="P199" s="427"/>
    </row>
    <row r="200" spans="1:16" ht="16.5" hidden="1">
      <c r="A200" s="1617" t="s">
        <v>482</v>
      </c>
      <c r="B200" s="1617"/>
      <c r="C200" s="1048">
        <f aca="true" t="shared" si="51" ref="C200:L200">C183-C186-C187-C188</f>
        <v>0</v>
      </c>
      <c r="D200" s="1048">
        <f t="shared" si="51"/>
        <v>0</v>
      </c>
      <c r="E200" s="1048">
        <f t="shared" si="51"/>
        <v>0</v>
      </c>
      <c r="F200" s="1048">
        <f t="shared" si="51"/>
        <v>0</v>
      </c>
      <c r="G200" s="1048">
        <f t="shared" si="51"/>
        <v>0</v>
      </c>
      <c r="H200" s="1048">
        <f t="shared" si="51"/>
        <v>0</v>
      </c>
      <c r="I200" s="1048">
        <f t="shared" si="51"/>
        <v>0</v>
      </c>
      <c r="J200" s="1048">
        <f t="shared" si="51"/>
        <v>0</v>
      </c>
      <c r="K200" s="1048">
        <f t="shared" si="51"/>
        <v>0</v>
      </c>
      <c r="L200" s="1048">
        <f t="shared" si="51"/>
        <v>0</v>
      </c>
      <c r="M200" s="392"/>
      <c r="N200" s="427"/>
      <c r="O200" s="427"/>
      <c r="P200" s="427"/>
    </row>
    <row r="201" spans="1:16" ht="16.5" hidden="1">
      <c r="A201" s="1618" t="s">
        <v>483</v>
      </c>
      <c r="B201" s="1618"/>
      <c r="C201" s="1048">
        <f aca="true" t="shared" si="52" ref="C201:L201">C188-C189-C198</f>
        <v>0</v>
      </c>
      <c r="D201" s="1048">
        <f t="shared" si="52"/>
        <v>0</v>
      </c>
      <c r="E201" s="1048">
        <f t="shared" si="52"/>
        <v>0</v>
      </c>
      <c r="F201" s="1048">
        <f t="shared" si="52"/>
        <v>0</v>
      </c>
      <c r="G201" s="1048">
        <f t="shared" si="52"/>
        <v>0</v>
      </c>
      <c r="H201" s="1048">
        <f t="shared" si="52"/>
        <v>0</v>
      </c>
      <c r="I201" s="1048">
        <f t="shared" si="52"/>
        <v>0</v>
      </c>
      <c r="J201" s="1048">
        <f t="shared" si="52"/>
        <v>0</v>
      </c>
      <c r="K201" s="1048">
        <f t="shared" si="52"/>
        <v>0</v>
      </c>
      <c r="L201" s="1048">
        <f t="shared" si="52"/>
        <v>0</v>
      </c>
      <c r="M201" s="392"/>
      <c r="N201" s="427"/>
      <c r="O201" s="427"/>
      <c r="P201" s="427"/>
    </row>
    <row r="202" spans="1:16" ht="18.75" hidden="1">
      <c r="A202" s="413"/>
      <c r="B202" s="428" t="s">
        <v>502</v>
      </c>
      <c r="C202" s="428"/>
      <c r="D202" s="409"/>
      <c r="E202" s="409"/>
      <c r="F202" s="409"/>
      <c r="G202" s="1599" t="s">
        <v>502</v>
      </c>
      <c r="H202" s="1599"/>
      <c r="I202" s="1599"/>
      <c r="J202" s="1599"/>
      <c r="K202" s="1599"/>
      <c r="L202" s="1599"/>
      <c r="M202" s="413"/>
      <c r="N202" s="413"/>
      <c r="O202" s="413"/>
      <c r="P202" s="413"/>
    </row>
    <row r="203" spans="1:16" ht="18.75" hidden="1">
      <c r="A203" s="1600" t="s">
        <v>4</v>
      </c>
      <c r="B203" s="1600"/>
      <c r="C203" s="1600"/>
      <c r="D203" s="1600"/>
      <c r="E203" s="409"/>
      <c r="F203" s="409"/>
      <c r="G203" s="429"/>
      <c r="H203" s="1601" t="s">
        <v>503</v>
      </c>
      <c r="I203" s="1601"/>
      <c r="J203" s="1601"/>
      <c r="K203" s="1601"/>
      <c r="L203" s="1601"/>
      <c r="M203" s="413"/>
      <c r="N203" s="413"/>
      <c r="O203" s="413"/>
      <c r="P203" s="413"/>
    </row>
    <row r="204" ht="15" hidden="1"/>
    <row r="205" ht="15" hidden="1"/>
    <row r="206" ht="15" hidden="1"/>
    <row r="207" ht="15" hidden="1"/>
    <row r="208" ht="15" hidden="1"/>
    <row r="209" ht="15" hidden="1"/>
    <row r="210" ht="15" hidden="1"/>
    <row r="211" ht="15" hidden="1"/>
    <row r="212" ht="15" hidden="1"/>
    <row r="213" spans="1:13" ht="16.5" hidden="1">
      <c r="A213" s="1576" t="s">
        <v>33</v>
      </c>
      <c r="B213" s="1577"/>
      <c r="C213" s="412"/>
      <c r="D213" s="1578" t="s">
        <v>75</v>
      </c>
      <c r="E213" s="1578"/>
      <c r="F213" s="1578"/>
      <c r="G213" s="1578"/>
      <c r="H213" s="1578"/>
      <c r="I213" s="1578"/>
      <c r="J213" s="1578"/>
      <c r="K213" s="1579"/>
      <c r="L213" s="1579"/>
      <c r="M213" s="413"/>
    </row>
    <row r="214" spans="1:13" ht="16.5" hidden="1">
      <c r="A214" s="1596" t="s">
        <v>333</v>
      </c>
      <c r="B214" s="1596"/>
      <c r="C214" s="1596"/>
      <c r="D214" s="1578" t="s">
        <v>209</v>
      </c>
      <c r="E214" s="1578"/>
      <c r="F214" s="1578"/>
      <c r="G214" s="1578"/>
      <c r="H214" s="1578"/>
      <c r="I214" s="1578"/>
      <c r="J214" s="1578"/>
      <c r="K214" s="1597" t="s">
        <v>493</v>
      </c>
      <c r="L214" s="1597"/>
      <c r="M214" s="413"/>
    </row>
    <row r="215" spans="1:13" ht="16.5" hidden="1">
      <c r="A215" s="1596" t="s">
        <v>334</v>
      </c>
      <c r="B215" s="1596"/>
      <c r="C215" s="389"/>
      <c r="D215" s="1598" t="s">
        <v>11</v>
      </c>
      <c r="E215" s="1598"/>
      <c r="F215" s="1598"/>
      <c r="G215" s="1598"/>
      <c r="H215" s="1598"/>
      <c r="I215" s="1598"/>
      <c r="J215" s="1598"/>
      <c r="K215" s="1579"/>
      <c r="L215" s="1579"/>
      <c r="M215" s="413"/>
    </row>
    <row r="216" spans="1:13" ht="15.75" hidden="1">
      <c r="A216" s="399" t="s">
        <v>115</v>
      </c>
      <c r="B216" s="399"/>
      <c r="C216" s="390"/>
      <c r="D216" s="416"/>
      <c r="E216" s="416"/>
      <c r="F216" s="417"/>
      <c r="G216" s="417"/>
      <c r="H216" s="417"/>
      <c r="I216" s="417"/>
      <c r="J216" s="417"/>
      <c r="K216" s="1602"/>
      <c r="L216" s="1602"/>
      <c r="M216" s="413"/>
    </row>
    <row r="217" spans="1:13" ht="15.75" hidden="1">
      <c r="A217" s="416"/>
      <c r="B217" s="416" t="s">
        <v>90</v>
      </c>
      <c r="C217" s="416"/>
      <c r="D217" s="416"/>
      <c r="E217" s="416"/>
      <c r="F217" s="416"/>
      <c r="G217" s="416"/>
      <c r="H217" s="416"/>
      <c r="I217" s="416"/>
      <c r="J217" s="416"/>
      <c r="K217" s="1603"/>
      <c r="L217" s="1603"/>
      <c r="M217" s="413"/>
    </row>
    <row r="218" spans="1:13" ht="15.75" hidden="1">
      <c r="A218" s="1189" t="s">
        <v>67</v>
      </c>
      <c r="B218" s="1190"/>
      <c r="C218" s="1606" t="s">
        <v>38</v>
      </c>
      <c r="D218" s="1607" t="s">
        <v>332</v>
      </c>
      <c r="E218" s="1607"/>
      <c r="F218" s="1607"/>
      <c r="G218" s="1607"/>
      <c r="H218" s="1607"/>
      <c r="I218" s="1607"/>
      <c r="J218" s="1607"/>
      <c r="K218" s="1607"/>
      <c r="L218" s="1607"/>
      <c r="M218" s="413"/>
    </row>
    <row r="219" spans="1:13" ht="15.75" hidden="1">
      <c r="A219" s="1191"/>
      <c r="B219" s="1192"/>
      <c r="C219" s="1606"/>
      <c r="D219" s="1608" t="s">
        <v>200</v>
      </c>
      <c r="E219" s="1609"/>
      <c r="F219" s="1609"/>
      <c r="G219" s="1609"/>
      <c r="H219" s="1609"/>
      <c r="I219" s="1609"/>
      <c r="J219" s="1610"/>
      <c r="K219" s="1611" t="s">
        <v>201</v>
      </c>
      <c r="L219" s="1611" t="s">
        <v>202</v>
      </c>
      <c r="M219" s="413"/>
    </row>
    <row r="220" spans="1:13" ht="15.75" hidden="1">
      <c r="A220" s="1191"/>
      <c r="B220" s="1192"/>
      <c r="C220" s="1606"/>
      <c r="D220" s="1621" t="s">
        <v>37</v>
      </c>
      <c r="E220" s="1622" t="s">
        <v>7</v>
      </c>
      <c r="F220" s="1623"/>
      <c r="G220" s="1623"/>
      <c r="H220" s="1623"/>
      <c r="I220" s="1623"/>
      <c r="J220" s="1624"/>
      <c r="K220" s="1612"/>
      <c r="L220" s="1619"/>
      <c r="M220" s="413"/>
    </row>
    <row r="221" spans="1:16" ht="15.75" hidden="1">
      <c r="A221" s="1604"/>
      <c r="B221" s="1605"/>
      <c r="C221" s="1606"/>
      <c r="D221" s="1621"/>
      <c r="E221" s="418" t="s">
        <v>203</v>
      </c>
      <c r="F221" s="418" t="s">
        <v>204</v>
      </c>
      <c r="G221" s="418" t="s">
        <v>205</v>
      </c>
      <c r="H221" s="418" t="s">
        <v>206</v>
      </c>
      <c r="I221" s="418" t="s">
        <v>335</v>
      </c>
      <c r="J221" s="418" t="s">
        <v>207</v>
      </c>
      <c r="K221" s="1613"/>
      <c r="L221" s="1620"/>
      <c r="M221" s="1614" t="s">
        <v>484</v>
      </c>
      <c r="N221" s="1614"/>
      <c r="O221" s="1614"/>
      <c r="P221" s="1614"/>
    </row>
    <row r="222" spans="1:16" ht="15" hidden="1">
      <c r="A222" s="1615" t="s">
        <v>6</v>
      </c>
      <c r="B222" s="1616"/>
      <c r="C222" s="419">
        <v>1</v>
      </c>
      <c r="D222" s="420">
        <v>2</v>
      </c>
      <c r="E222" s="419">
        <v>3</v>
      </c>
      <c r="F222" s="420">
        <v>4</v>
      </c>
      <c r="G222" s="419">
        <v>5</v>
      </c>
      <c r="H222" s="420">
        <v>6</v>
      </c>
      <c r="I222" s="419">
        <v>7</v>
      </c>
      <c r="J222" s="420">
        <v>8</v>
      </c>
      <c r="K222" s="419">
        <v>9</v>
      </c>
      <c r="L222" s="420">
        <v>10</v>
      </c>
      <c r="M222" s="421" t="s">
        <v>485</v>
      </c>
      <c r="N222" s="422" t="s">
        <v>488</v>
      </c>
      <c r="O222" s="422" t="s">
        <v>486</v>
      </c>
      <c r="P222" s="422" t="s">
        <v>487</v>
      </c>
    </row>
    <row r="223" spans="1:16" ht="24.75" customHeight="1" hidden="1">
      <c r="A223" s="393" t="s">
        <v>0</v>
      </c>
      <c r="B223" s="394" t="s">
        <v>127</v>
      </c>
      <c r="C223" s="1049">
        <f aca="true" t="shared" si="53" ref="C223:L223">C224+C225</f>
        <v>151317.2</v>
      </c>
      <c r="D223" s="1049">
        <f t="shared" si="53"/>
        <v>70217.2</v>
      </c>
      <c r="E223" s="1049">
        <f t="shared" si="53"/>
        <v>30144.2</v>
      </c>
      <c r="F223" s="1049">
        <f t="shared" si="53"/>
        <v>0</v>
      </c>
      <c r="G223" s="1049">
        <f t="shared" si="53"/>
        <v>26600</v>
      </c>
      <c r="H223" s="1049">
        <f t="shared" si="53"/>
        <v>10300</v>
      </c>
      <c r="I223" s="1049">
        <f t="shared" si="53"/>
        <v>0</v>
      </c>
      <c r="J223" s="1049">
        <f t="shared" si="53"/>
        <v>3173</v>
      </c>
      <c r="K223" s="1049">
        <f t="shared" si="53"/>
        <v>0</v>
      </c>
      <c r="L223" s="1049">
        <f t="shared" si="53"/>
        <v>81100</v>
      </c>
      <c r="M223" s="1049" t="e">
        <f>'03 '!#REF!+'04 '!#REF!</f>
        <v>#REF!</v>
      </c>
      <c r="N223" s="1049" t="e">
        <f aca="true" t="shared" si="54" ref="N223:N238">C223-M223</f>
        <v>#REF!</v>
      </c>
      <c r="O223" s="1049" t="e">
        <f>#REF!</f>
        <v>#REF!</v>
      </c>
      <c r="P223" s="1049" t="e">
        <f aca="true" t="shared" si="55" ref="P223:P238">C223-O223</f>
        <v>#REF!</v>
      </c>
    </row>
    <row r="224" spans="1:16" ht="24.75" customHeight="1" hidden="1">
      <c r="A224" s="395">
        <v>1</v>
      </c>
      <c r="B224" s="396" t="s">
        <v>128</v>
      </c>
      <c r="C224" s="1049">
        <f>D224+K224+L224</f>
        <v>41540</v>
      </c>
      <c r="D224" s="1049">
        <f>E224+F224+G224+H224+I224+J224</f>
        <v>41540</v>
      </c>
      <c r="E224" s="1048">
        <v>4640</v>
      </c>
      <c r="F224" s="1048"/>
      <c r="G224" s="1048">
        <v>26600</v>
      </c>
      <c r="H224" s="1048">
        <v>10300</v>
      </c>
      <c r="I224" s="1048"/>
      <c r="J224" s="1048"/>
      <c r="K224" s="1048"/>
      <c r="L224" s="1048"/>
      <c r="M224" s="1048" t="e">
        <f>'03 '!#REF!+'04 '!#REF!</f>
        <v>#REF!</v>
      </c>
      <c r="N224" s="1048" t="e">
        <f t="shared" si="54"/>
        <v>#REF!</v>
      </c>
      <c r="O224" s="1049" t="e">
        <f>#REF!</f>
        <v>#REF!</v>
      </c>
      <c r="P224" s="1048" t="e">
        <f t="shared" si="55"/>
        <v>#REF!</v>
      </c>
    </row>
    <row r="225" spans="1:16" ht="24.75" customHeight="1" hidden="1">
      <c r="A225" s="395">
        <v>2</v>
      </c>
      <c r="B225" s="396" t="s">
        <v>129</v>
      </c>
      <c r="C225" s="1049">
        <f>D225+K225+L225</f>
        <v>109777.2</v>
      </c>
      <c r="D225" s="1049">
        <f>E225+F225+G225+H225+I225+J225</f>
        <v>28677.2</v>
      </c>
      <c r="E225" s="1048">
        <v>25504.2</v>
      </c>
      <c r="F225" s="1048">
        <v>0</v>
      </c>
      <c r="G225" s="1048">
        <v>0</v>
      </c>
      <c r="H225" s="1048">
        <v>0</v>
      </c>
      <c r="I225" s="1048">
        <v>0</v>
      </c>
      <c r="J225" s="1048">
        <v>3173</v>
      </c>
      <c r="K225" s="1048">
        <v>0</v>
      </c>
      <c r="L225" s="1048">
        <v>81100</v>
      </c>
      <c r="M225" s="1048" t="e">
        <f>'03 '!#REF!+'04 '!#REF!</f>
        <v>#REF!</v>
      </c>
      <c r="N225" s="1048" t="e">
        <f t="shared" si="54"/>
        <v>#REF!</v>
      </c>
      <c r="O225" s="1049" t="e">
        <f>#REF!</f>
        <v>#REF!</v>
      </c>
      <c r="P225" s="1048" t="e">
        <f t="shared" si="55"/>
        <v>#REF!</v>
      </c>
    </row>
    <row r="226" spans="1:16" ht="24.75" customHeight="1" hidden="1">
      <c r="A226" s="384" t="s">
        <v>1</v>
      </c>
      <c r="B226" s="385" t="s">
        <v>130</v>
      </c>
      <c r="C226" s="1049">
        <f>D226+K226+L226</f>
        <v>0</v>
      </c>
      <c r="D226" s="1049">
        <f>E226+F226+G226+H226+I226+J226</f>
        <v>0</v>
      </c>
      <c r="E226" s="1048">
        <v>0</v>
      </c>
      <c r="F226" s="1048">
        <v>0</v>
      </c>
      <c r="G226" s="1048">
        <v>0</v>
      </c>
      <c r="H226" s="1048">
        <v>0</v>
      </c>
      <c r="I226" s="1048">
        <v>0</v>
      </c>
      <c r="J226" s="1048">
        <v>0</v>
      </c>
      <c r="K226" s="1048">
        <v>0</v>
      </c>
      <c r="L226" s="1048">
        <v>0</v>
      </c>
      <c r="M226" s="1048" t="e">
        <f>'03 '!#REF!+'04 '!#REF!</f>
        <v>#REF!</v>
      </c>
      <c r="N226" s="1048" t="e">
        <f t="shared" si="54"/>
        <v>#REF!</v>
      </c>
      <c r="O226" s="1048" t="e">
        <f>#REF!</f>
        <v>#REF!</v>
      </c>
      <c r="P226" s="1048" t="e">
        <f t="shared" si="55"/>
        <v>#REF!</v>
      </c>
    </row>
    <row r="227" spans="1:16" ht="24.75" customHeight="1" hidden="1">
      <c r="A227" s="384" t="s">
        <v>9</v>
      </c>
      <c r="B227" s="385" t="s">
        <v>131</v>
      </c>
      <c r="C227" s="1049">
        <f>D227+K227+L227</f>
        <v>0</v>
      </c>
      <c r="D227" s="1049">
        <f>E227+F227+G227+H227+I227+J227</f>
        <v>0</v>
      </c>
      <c r="E227" s="1048">
        <v>0</v>
      </c>
      <c r="F227" s="1048">
        <v>0</v>
      </c>
      <c r="G227" s="1048">
        <v>0</v>
      </c>
      <c r="H227" s="1048">
        <v>0</v>
      </c>
      <c r="I227" s="1048">
        <v>0</v>
      </c>
      <c r="J227" s="1048">
        <v>0</v>
      </c>
      <c r="K227" s="1048">
        <v>0</v>
      </c>
      <c r="L227" s="1048">
        <v>0</v>
      </c>
      <c r="M227" s="1048" t="e">
        <f>'03 '!#REF!+'04 '!#REF!</f>
        <v>#REF!</v>
      </c>
      <c r="N227" s="1048" t="e">
        <f t="shared" si="54"/>
        <v>#REF!</v>
      </c>
      <c r="O227" s="1048" t="e">
        <f>#REF!</f>
        <v>#REF!</v>
      </c>
      <c r="P227" s="1048" t="e">
        <f t="shared" si="55"/>
        <v>#REF!</v>
      </c>
    </row>
    <row r="228" spans="1:16" ht="24.75" customHeight="1" hidden="1">
      <c r="A228" s="384" t="s">
        <v>132</v>
      </c>
      <c r="B228" s="385" t="s">
        <v>133</v>
      </c>
      <c r="C228" s="1049">
        <f aca="true" t="shared" si="56" ref="C228:L228">C229+C238</f>
        <v>151317.2</v>
      </c>
      <c r="D228" s="1049">
        <f t="shared" si="56"/>
        <v>70217.2</v>
      </c>
      <c r="E228" s="1049">
        <f t="shared" si="56"/>
        <v>30144.2</v>
      </c>
      <c r="F228" s="1049">
        <f t="shared" si="56"/>
        <v>0</v>
      </c>
      <c r="G228" s="1049">
        <f t="shared" si="56"/>
        <v>26600</v>
      </c>
      <c r="H228" s="1049">
        <f t="shared" si="56"/>
        <v>10300</v>
      </c>
      <c r="I228" s="1049">
        <f t="shared" si="56"/>
        <v>0</v>
      </c>
      <c r="J228" s="1049">
        <f t="shared" si="56"/>
        <v>3173</v>
      </c>
      <c r="K228" s="1049">
        <f t="shared" si="56"/>
        <v>0</v>
      </c>
      <c r="L228" s="1049">
        <f t="shared" si="56"/>
        <v>81100</v>
      </c>
      <c r="M228" s="1049" t="e">
        <f>'03 '!#REF!+'04 '!#REF!</f>
        <v>#REF!</v>
      </c>
      <c r="N228" s="1049" t="e">
        <f t="shared" si="54"/>
        <v>#REF!</v>
      </c>
      <c r="O228" s="1049" t="e">
        <f>#REF!</f>
        <v>#REF!</v>
      </c>
      <c r="P228" s="1049" t="e">
        <f t="shared" si="55"/>
        <v>#REF!</v>
      </c>
    </row>
    <row r="229" spans="1:16" ht="24.75" customHeight="1" hidden="1">
      <c r="A229" s="384" t="s">
        <v>51</v>
      </c>
      <c r="B229" s="397" t="s">
        <v>134</v>
      </c>
      <c r="C229" s="1049">
        <f aca="true" t="shared" si="57" ref="C229:L229">SUM(C230:C237)</f>
        <v>109777.2</v>
      </c>
      <c r="D229" s="1049">
        <f t="shared" si="57"/>
        <v>28677.2</v>
      </c>
      <c r="E229" s="1049">
        <f t="shared" si="57"/>
        <v>25504.2</v>
      </c>
      <c r="F229" s="1049">
        <f t="shared" si="57"/>
        <v>0</v>
      </c>
      <c r="G229" s="1049">
        <f t="shared" si="57"/>
        <v>0</v>
      </c>
      <c r="H229" s="1049">
        <f t="shared" si="57"/>
        <v>0</v>
      </c>
      <c r="I229" s="1049">
        <f t="shared" si="57"/>
        <v>0</v>
      </c>
      <c r="J229" s="1049">
        <f t="shared" si="57"/>
        <v>3173</v>
      </c>
      <c r="K229" s="1049">
        <f t="shared" si="57"/>
        <v>0</v>
      </c>
      <c r="L229" s="1049">
        <f t="shared" si="57"/>
        <v>81100</v>
      </c>
      <c r="M229" s="1049" t="e">
        <f>'03 '!#REF!+'04 '!#REF!</f>
        <v>#REF!</v>
      </c>
      <c r="N229" s="1049" t="e">
        <f t="shared" si="54"/>
        <v>#REF!</v>
      </c>
      <c r="O229" s="1049" t="e">
        <f>#REF!</f>
        <v>#REF!</v>
      </c>
      <c r="P229" s="1049" t="e">
        <f t="shared" si="55"/>
        <v>#REF!</v>
      </c>
    </row>
    <row r="230" spans="1:16" ht="24.75" customHeight="1" hidden="1">
      <c r="A230" s="395" t="s">
        <v>53</v>
      </c>
      <c r="B230" s="396" t="s">
        <v>135</v>
      </c>
      <c r="C230" s="1049">
        <f aca="true" t="shared" si="58" ref="C230:C238">D230+K230+L230</f>
        <v>60767</v>
      </c>
      <c r="D230" s="1049">
        <f aca="true" t="shared" si="59" ref="D230:D238">E230+F230+G230+H230+I230+J230</f>
        <v>16267</v>
      </c>
      <c r="E230" s="1048">
        <v>13195</v>
      </c>
      <c r="F230" s="1048">
        <v>0</v>
      </c>
      <c r="G230" s="1048">
        <v>0</v>
      </c>
      <c r="H230" s="1048">
        <v>0</v>
      </c>
      <c r="I230" s="1048">
        <v>0</v>
      </c>
      <c r="J230" s="1048">
        <v>3072</v>
      </c>
      <c r="K230" s="1048">
        <v>0</v>
      </c>
      <c r="L230" s="1048">
        <v>44500</v>
      </c>
      <c r="M230" s="1048" t="e">
        <f>'03 '!#REF!+'04 '!#REF!</f>
        <v>#REF!</v>
      </c>
      <c r="N230" s="1048" t="e">
        <f t="shared" si="54"/>
        <v>#REF!</v>
      </c>
      <c r="O230" s="1048" t="e">
        <f>#REF!</f>
        <v>#REF!</v>
      </c>
      <c r="P230" s="1048" t="e">
        <f t="shared" si="55"/>
        <v>#REF!</v>
      </c>
    </row>
    <row r="231" spans="1:16" ht="24.75" customHeight="1" hidden="1">
      <c r="A231" s="395" t="s">
        <v>54</v>
      </c>
      <c r="B231" s="396" t="s">
        <v>136</v>
      </c>
      <c r="C231" s="1049">
        <f t="shared" si="58"/>
        <v>0</v>
      </c>
      <c r="D231" s="1049">
        <f t="shared" si="59"/>
        <v>0</v>
      </c>
      <c r="E231" s="1048">
        <v>0</v>
      </c>
      <c r="F231" s="1048">
        <v>0</v>
      </c>
      <c r="G231" s="1048">
        <v>0</v>
      </c>
      <c r="H231" s="1048">
        <v>0</v>
      </c>
      <c r="I231" s="1048">
        <v>0</v>
      </c>
      <c r="J231" s="1048">
        <v>0</v>
      </c>
      <c r="K231" s="1048">
        <v>0</v>
      </c>
      <c r="L231" s="1048">
        <v>0</v>
      </c>
      <c r="M231" s="1048" t="e">
        <f>'03 '!#REF!+'04 '!#REF!</f>
        <v>#REF!</v>
      </c>
      <c r="N231" s="1048" t="e">
        <f t="shared" si="54"/>
        <v>#REF!</v>
      </c>
      <c r="O231" s="1048" t="e">
        <f>#REF!</f>
        <v>#REF!</v>
      </c>
      <c r="P231" s="1048" t="e">
        <f t="shared" si="55"/>
        <v>#REF!</v>
      </c>
    </row>
    <row r="232" spans="1:16" ht="24.75" customHeight="1" hidden="1">
      <c r="A232" s="395" t="s">
        <v>137</v>
      </c>
      <c r="B232" s="396" t="s">
        <v>196</v>
      </c>
      <c r="C232" s="1049">
        <f t="shared" si="58"/>
        <v>0</v>
      </c>
      <c r="D232" s="1049">
        <f t="shared" si="59"/>
        <v>0</v>
      </c>
      <c r="E232" s="1048">
        <v>0</v>
      </c>
      <c r="F232" s="1048">
        <v>0</v>
      </c>
      <c r="G232" s="1048">
        <v>0</v>
      </c>
      <c r="H232" s="1048">
        <v>0</v>
      </c>
      <c r="I232" s="1048">
        <v>0</v>
      </c>
      <c r="J232" s="1048">
        <v>0</v>
      </c>
      <c r="K232" s="1048">
        <v>0</v>
      </c>
      <c r="L232" s="1048">
        <v>0</v>
      </c>
      <c r="M232" s="1048" t="e">
        <f>'03 '!#REF!</f>
        <v>#REF!</v>
      </c>
      <c r="N232" s="1048" t="e">
        <f t="shared" si="54"/>
        <v>#REF!</v>
      </c>
      <c r="O232" s="1048" t="e">
        <f>#REF!</f>
        <v>#REF!</v>
      </c>
      <c r="P232" s="1048" t="e">
        <f t="shared" si="55"/>
        <v>#REF!</v>
      </c>
    </row>
    <row r="233" spans="1:16" ht="24.75" customHeight="1" hidden="1">
      <c r="A233" s="395" t="s">
        <v>139</v>
      </c>
      <c r="B233" s="396" t="s">
        <v>138</v>
      </c>
      <c r="C233" s="1049">
        <f t="shared" si="58"/>
        <v>49010.2</v>
      </c>
      <c r="D233" s="1049">
        <f t="shared" si="59"/>
        <v>12410.2</v>
      </c>
      <c r="E233" s="1048">
        <v>12309.2</v>
      </c>
      <c r="F233" s="1048">
        <v>0</v>
      </c>
      <c r="G233" s="1048">
        <v>0</v>
      </c>
      <c r="H233" s="1048">
        <v>0</v>
      </c>
      <c r="I233" s="1048">
        <v>0</v>
      </c>
      <c r="J233" s="1048">
        <v>101</v>
      </c>
      <c r="K233" s="1048">
        <v>0</v>
      </c>
      <c r="L233" s="1048">
        <v>36600</v>
      </c>
      <c r="M233" s="1048" t="e">
        <f>'03 '!#REF!+'04 '!#REF!</f>
        <v>#REF!</v>
      </c>
      <c r="N233" s="1048" t="e">
        <f t="shared" si="54"/>
        <v>#REF!</v>
      </c>
      <c r="O233" s="1048" t="e">
        <f>#REF!</f>
        <v>#REF!</v>
      </c>
      <c r="P233" s="1048" t="e">
        <f t="shared" si="55"/>
        <v>#REF!</v>
      </c>
    </row>
    <row r="234" spans="1:16" ht="24.75" customHeight="1" hidden="1">
      <c r="A234" s="395" t="s">
        <v>141</v>
      </c>
      <c r="B234" s="396" t="s">
        <v>140</v>
      </c>
      <c r="C234" s="1049">
        <f t="shared" si="58"/>
        <v>0</v>
      </c>
      <c r="D234" s="1049">
        <f t="shared" si="59"/>
        <v>0</v>
      </c>
      <c r="E234" s="1048">
        <v>0</v>
      </c>
      <c r="F234" s="1048">
        <v>0</v>
      </c>
      <c r="G234" s="1048">
        <v>0</v>
      </c>
      <c r="H234" s="1048">
        <v>0</v>
      </c>
      <c r="I234" s="1048">
        <v>0</v>
      </c>
      <c r="J234" s="1048">
        <v>0</v>
      </c>
      <c r="K234" s="1048">
        <v>0</v>
      </c>
      <c r="L234" s="1048">
        <v>0</v>
      </c>
      <c r="M234" s="1048" t="e">
        <f>'03 '!#REF!+'04 '!#REF!</f>
        <v>#REF!</v>
      </c>
      <c r="N234" s="1048" t="e">
        <f t="shared" si="54"/>
        <v>#REF!</v>
      </c>
      <c r="O234" s="1048" t="e">
        <f>#REF!</f>
        <v>#REF!</v>
      </c>
      <c r="P234" s="1048" t="e">
        <f t="shared" si="55"/>
        <v>#REF!</v>
      </c>
    </row>
    <row r="235" spans="1:16" ht="24.75" customHeight="1" hidden="1">
      <c r="A235" s="395" t="s">
        <v>143</v>
      </c>
      <c r="B235" s="396" t="s">
        <v>142</v>
      </c>
      <c r="C235" s="1049">
        <f t="shared" si="58"/>
        <v>0</v>
      </c>
      <c r="D235" s="1049">
        <f t="shared" si="59"/>
        <v>0</v>
      </c>
      <c r="E235" s="1048">
        <v>0</v>
      </c>
      <c r="F235" s="1048">
        <v>0</v>
      </c>
      <c r="G235" s="1048">
        <v>0</v>
      </c>
      <c r="H235" s="1048">
        <v>0</v>
      </c>
      <c r="I235" s="1048">
        <v>0</v>
      </c>
      <c r="J235" s="1048">
        <v>0</v>
      </c>
      <c r="K235" s="1048">
        <v>0</v>
      </c>
      <c r="L235" s="1048">
        <v>0</v>
      </c>
      <c r="M235" s="1048" t="e">
        <f>'03 '!#REF!+'04 '!#REF!</f>
        <v>#REF!</v>
      </c>
      <c r="N235" s="1048" t="e">
        <f t="shared" si="54"/>
        <v>#REF!</v>
      </c>
      <c r="O235" s="1048" t="e">
        <f>#REF!</f>
        <v>#REF!</v>
      </c>
      <c r="P235" s="1048" t="e">
        <f t="shared" si="55"/>
        <v>#REF!</v>
      </c>
    </row>
    <row r="236" spans="1:16" ht="24.75" customHeight="1" hidden="1">
      <c r="A236" s="395" t="s">
        <v>145</v>
      </c>
      <c r="B236" s="398" t="s">
        <v>144</v>
      </c>
      <c r="C236" s="1049">
        <f t="shared" si="58"/>
        <v>0</v>
      </c>
      <c r="D236" s="1049">
        <f t="shared" si="59"/>
        <v>0</v>
      </c>
      <c r="E236" s="1048">
        <v>0</v>
      </c>
      <c r="F236" s="1048">
        <v>0</v>
      </c>
      <c r="G236" s="1048"/>
      <c r="H236" s="1048">
        <v>0</v>
      </c>
      <c r="I236" s="1048">
        <v>0</v>
      </c>
      <c r="J236" s="1048">
        <v>0</v>
      </c>
      <c r="K236" s="1048">
        <v>0</v>
      </c>
      <c r="L236" s="1048">
        <v>0</v>
      </c>
      <c r="M236" s="1048" t="e">
        <f>'03 '!#REF!+'04 '!#REF!</f>
        <v>#REF!</v>
      </c>
      <c r="N236" s="1048" t="e">
        <f t="shared" si="54"/>
        <v>#REF!</v>
      </c>
      <c r="O236" s="1048" t="e">
        <f>#REF!</f>
        <v>#REF!</v>
      </c>
      <c r="P236" s="1048" t="e">
        <f t="shared" si="55"/>
        <v>#REF!</v>
      </c>
    </row>
    <row r="237" spans="1:16" ht="24.75" customHeight="1" hidden="1">
      <c r="A237" s="395" t="s">
        <v>180</v>
      </c>
      <c r="B237" s="396" t="s">
        <v>146</v>
      </c>
      <c r="C237" s="1049">
        <f t="shared" si="58"/>
        <v>0</v>
      </c>
      <c r="D237" s="1049">
        <f t="shared" si="59"/>
        <v>0</v>
      </c>
      <c r="E237" s="1048">
        <v>0</v>
      </c>
      <c r="F237" s="1048">
        <v>0</v>
      </c>
      <c r="G237" s="1048">
        <v>0</v>
      </c>
      <c r="H237" s="1048">
        <v>0</v>
      </c>
      <c r="I237" s="1048">
        <v>0</v>
      </c>
      <c r="J237" s="1048">
        <v>0</v>
      </c>
      <c r="K237" s="1048">
        <v>0</v>
      </c>
      <c r="L237" s="1048">
        <v>0</v>
      </c>
      <c r="M237" s="1048" t="e">
        <f>'03 '!#REF!+'04 '!#REF!</f>
        <v>#REF!</v>
      </c>
      <c r="N237" s="1048" t="e">
        <f t="shared" si="54"/>
        <v>#REF!</v>
      </c>
      <c r="O237" s="1048" t="e">
        <f>#REF!</f>
        <v>#REF!</v>
      </c>
      <c r="P237" s="1048" t="e">
        <f t="shared" si="55"/>
        <v>#REF!</v>
      </c>
    </row>
    <row r="238" spans="1:16" ht="24.75" customHeight="1" hidden="1">
      <c r="A238" s="384" t="s">
        <v>52</v>
      </c>
      <c r="B238" s="385" t="s">
        <v>147</v>
      </c>
      <c r="C238" s="1049">
        <f t="shared" si="58"/>
        <v>41540</v>
      </c>
      <c r="D238" s="1049">
        <f t="shared" si="59"/>
        <v>41540</v>
      </c>
      <c r="E238" s="1048">
        <v>4640</v>
      </c>
      <c r="F238" s="1048">
        <v>0</v>
      </c>
      <c r="G238" s="1048">
        <v>26600</v>
      </c>
      <c r="H238" s="1048">
        <v>10300</v>
      </c>
      <c r="I238" s="1048">
        <v>0</v>
      </c>
      <c r="J238" s="1048">
        <v>0</v>
      </c>
      <c r="K238" s="1048">
        <v>0</v>
      </c>
      <c r="L238" s="1048">
        <v>0</v>
      </c>
      <c r="M238" s="1049" t="e">
        <f>'03 '!#REF!+'04 '!#REF!</f>
        <v>#REF!</v>
      </c>
      <c r="N238" s="1049" t="e">
        <f t="shared" si="54"/>
        <v>#REF!</v>
      </c>
      <c r="O238" s="1049" t="e">
        <f>#REF!</f>
        <v>#REF!</v>
      </c>
      <c r="P238" s="1049" t="e">
        <f t="shared" si="55"/>
        <v>#REF!</v>
      </c>
    </row>
    <row r="239" spans="1:16" ht="24.75" customHeight="1" hidden="1">
      <c r="A239" s="408" t="s">
        <v>72</v>
      </c>
      <c r="B239" s="426" t="s">
        <v>208</v>
      </c>
      <c r="C239" s="388">
        <f aca="true" t="shared" si="60" ref="C239:L239">(C230+C231+C232)/C229</f>
        <v>0.5535484599716517</v>
      </c>
      <c r="D239" s="386">
        <f t="shared" si="60"/>
        <v>0.5672450587923507</v>
      </c>
      <c r="E239" s="388">
        <f t="shared" si="60"/>
        <v>0.5173657672069698</v>
      </c>
      <c r="F239" s="388" t="e">
        <f t="shared" si="60"/>
        <v>#DIV/0!</v>
      </c>
      <c r="G239" s="388" t="e">
        <f t="shared" si="60"/>
        <v>#DIV/0!</v>
      </c>
      <c r="H239" s="388" t="e">
        <f t="shared" si="60"/>
        <v>#DIV/0!</v>
      </c>
      <c r="I239" s="388" t="e">
        <f t="shared" si="60"/>
        <v>#DIV/0!</v>
      </c>
      <c r="J239" s="388">
        <f t="shared" si="60"/>
        <v>0.9681689253072802</v>
      </c>
      <c r="K239" s="388" t="e">
        <f t="shared" si="60"/>
        <v>#DIV/0!</v>
      </c>
      <c r="L239" s="388">
        <f t="shared" si="60"/>
        <v>0.5487053020961775</v>
      </c>
      <c r="M239" s="392"/>
      <c r="N239" s="427"/>
      <c r="O239" s="427"/>
      <c r="P239" s="427"/>
    </row>
    <row r="240" spans="1:16" ht="27.75" customHeight="1" hidden="1">
      <c r="A240" s="1617" t="s">
        <v>482</v>
      </c>
      <c r="B240" s="1617"/>
      <c r="C240" s="1048">
        <f aca="true" t="shared" si="61" ref="C240:L240">C223-C226-C227-C228</f>
        <v>0</v>
      </c>
      <c r="D240" s="1048">
        <f t="shared" si="61"/>
        <v>0</v>
      </c>
      <c r="E240" s="1048">
        <f t="shared" si="61"/>
        <v>0</v>
      </c>
      <c r="F240" s="1048">
        <f t="shared" si="61"/>
        <v>0</v>
      </c>
      <c r="G240" s="1048">
        <f t="shared" si="61"/>
        <v>0</v>
      </c>
      <c r="H240" s="1048">
        <f t="shared" si="61"/>
        <v>0</v>
      </c>
      <c r="I240" s="1048">
        <f t="shared" si="61"/>
        <v>0</v>
      </c>
      <c r="J240" s="1048">
        <f t="shared" si="61"/>
        <v>0</v>
      </c>
      <c r="K240" s="1048">
        <f t="shared" si="61"/>
        <v>0</v>
      </c>
      <c r="L240" s="1048">
        <f t="shared" si="61"/>
        <v>0</v>
      </c>
      <c r="M240" s="392"/>
      <c r="N240" s="427"/>
      <c r="O240" s="427"/>
      <c r="P240" s="427"/>
    </row>
    <row r="241" spans="1:16" ht="16.5" hidden="1">
      <c r="A241" s="1618" t="s">
        <v>483</v>
      </c>
      <c r="B241" s="1618"/>
      <c r="C241" s="1048">
        <f aca="true" t="shared" si="62" ref="C241:L241">C228-C229-C238</f>
        <v>0</v>
      </c>
      <c r="D241" s="1048">
        <f t="shared" si="62"/>
        <v>0</v>
      </c>
      <c r="E241" s="1048">
        <f t="shared" si="62"/>
        <v>0</v>
      </c>
      <c r="F241" s="1048">
        <f t="shared" si="62"/>
        <v>0</v>
      </c>
      <c r="G241" s="1048">
        <f t="shared" si="62"/>
        <v>0</v>
      </c>
      <c r="H241" s="1048">
        <f t="shared" si="62"/>
        <v>0</v>
      </c>
      <c r="I241" s="1048">
        <f t="shared" si="62"/>
        <v>0</v>
      </c>
      <c r="J241" s="1048">
        <f t="shared" si="62"/>
        <v>0</v>
      </c>
      <c r="K241" s="1048">
        <f t="shared" si="62"/>
        <v>0</v>
      </c>
      <c r="L241" s="1048">
        <f t="shared" si="62"/>
        <v>0</v>
      </c>
      <c r="M241" s="392"/>
      <c r="N241" s="427"/>
      <c r="O241" s="427"/>
      <c r="P241" s="427"/>
    </row>
    <row r="242" spans="1:16" ht="18.75" hidden="1">
      <c r="A242" s="413"/>
      <c r="B242" s="428" t="s">
        <v>502</v>
      </c>
      <c r="C242" s="428"/>
      <c r="D242" s="409"/>
      <c r="E242" s="409"/>
      <c r="F242" s="409"/>
      <c r="G242" s="1599" t="s">
        <v>502</v>
      </c>
      <c r="H242" s="1599"/>
      <c r="I242" s="1599"/>
      <c r="J242" s="1599"/>
      <c r="K242" s="1599"/>
      <c r="L242" s="1599"/>
      <c r="M242" s="413"/>
      <c r="N242" s="413"/>
      <c r="O242" s="413"/>
      <c r="P242" s="413"/>
    </row>
    <row r="243" spans="1:16" ht="18.75" hidden="1">
      <c r="A243" s="1600" t="s">
        <v>4</v>
      </c>
      <c r="B243" s="1600"/>
      <c r="C243" s="1600"/>
      <c r="D243" s="1600"/>
      <c r="E243" s="409"/>
      <c r="F243" s="409"/>
      <c r="G243" s="429"/>
      <c r="H243" s="1601" t="s">
        <v>503</v>
      </c>
      <c r="I243" s="1601"/>
      <c r="J243" s="1601"/>
      <c r="K243" s="1601"/>
      <c r="L243" s="1601"/>
      <c r="M243" s="413"/>
      <c r="N243" s="413"/>
      <c r="O243" s="413"/>
      <c r="P243" s="413"/>
    </row>
    <row r="244" ht="15" hidden="1"/>
    <row r="245" ht="15" hidden="1"/>
    <row r="246" ht="15" hidden="1"/>
    <row r="247" ht="98.25" customHeight="1" hidden="1"/>
    <row r="248" ht="15" hidden="1"/>
    <row r="249" ht="63.75" customHeight="1" hidden="1"/>
    <row r="250" ht="15" hidden="1"/>
    <row r="251" ht="15" hidden="1"/>
    <row r="252" spans="1:13" ht="16.5" hidden="1">
      <c r="A252" s="1576" t="s">
        <v>33</v>
      </c>
      <c r="B252" s="1577"/>
      <c r="C252" s="412"/>
      <c r="D252" s="1578" t="s">
        <v>75</v>
      </c>
      <c r="E252" s="1578"/>
      <c r="F252" s="1578"/>
      <c r="G252" s="1578"/>
      <c r="H252" s="1578"/>
      <c r="I252" s="1578"/>
      <c r="J252" s="1578"/>
      <c r="K252" s="1579"/>
      <c r="L252" s="1579"/>
      <c r="M252" s="413"/>
    </row>
    <row r="253" spans="1:13" ht="16.5" hidden="1">
      <c r="A253" s="1596" t="s">
        <v>333</v>
      </c>
      <c r="B253" s="1596"/>
      <c r="C253" s="1596"/>
      <c r="D253" s="1578" t="s">
        <v>209</v>
      </c>
      <c r="E253" s="1578"/>
      <c r="F253" s="1578"/>
      <c r="G253" s="1578"/>
      <c r="H253" s="1578"/>
      <c r="I253" s="1578"/>
      <c r="J253" s="1578"/>
      <c r="K253" s="1597" t="s">
        <v>494</v>
      </c>
      <c r="L253" s="1597"/>
      <c r="M253" s="413"/>
    </row>
    <row r="254" spans="1:13" ht="16.5" hidden="1">
      <c r="A254" s="1596" t="s">
        <v>334</v>
      </c>
      <c r="B254" s="1596"/>
      <c r="C254" s="389"/>
      <c r="D254" s="1598" t="s">
        <v>11</v>
      </c>
      <c r="E254" s="1598"/>
      <c r="F254" s="1598"/>
      <c r="G254" s="1598"/>
      <c r="H254" s="1598"/>
      <c r="I254" s="1598"/>
      <c r="J254" s="1598"/>
      <c r="K254" s="1579"/>
      <c r="L254" s="1579"/>
      <c r="M254" s="413"/>
    </row>
    <row r="255" spans="1:13" ht="15.75" hidden="1">
      <c r="A255" s="399" t="s">
        <v>115</v>
      </c>
      <c r="B255" s="399"/>
      <c r="C255" s="390"/>
      <c r="D255" s="416"/>
      <c r="E255" s="416"/>
      <c r="F255" s="417"/>
      <c r="G255" s="417"/>
      <c r="H255" s="417"/>
      <c r="I255" s="417"/>
      <c r="J255" s="417"/>
      <c r="K255" s="1602"/>
      <c r="L255" s="1602"/>
      <c r="M255" s="413"/>
    </row>
    <row r="256" spans="1:13" ht="15.75" hidden="1">
      <c r="A256" s="416"/>
      <c r="B256" s="416" t="s">
        <v>90</v>
      </c>
      <c r="C256" s="416"/>
      <c r="D256" s="416"/>
      <c r="E256" s="1048">
        <v>122557</v>
      </c>
      <c r="F256" s="1048"/>
      <c r="G256" s="1048">
        <v>181987</v>
      </c>
      <c r="H256" s="1048"/>
      <c r="I256" s="1048">
        <v>16298</v>
      </c>
      <c r="J256" s="1048"/>
      <c r="K256" s="1048">
        <v>251785</v>
      </c>
      <c r="L256" s="1048"/>
      <c r="M256" s="413"/>
    </row>
    <row r="257" spans="1:13" ht="15.75" hidden="1">
      <c r="A257" s="1189" t="s">
        <v>67</v>
      </c>
      <c r="B257" s="1190"/>
      <c r="C257" s="1606" t="s">
        <v>38</v>
      </c>
      <c r="D257" s="1607" t="s">
        <v>332</v>
      </c>
      <c r="E257" s="1607"/>
      <c r="F257" s="1607"/>
      <c r="G257" s="1607"/>
      <c r="H257" s="1607"/>
      <c r="I257" s="1607"/>
      <c r="J257" s="1607"/>
      <c r="K257" s="1607"/>
      <c r="L257" s="1607"/>
      <c r="M257" s="413"/>
    </row>
    <row r="258" spans="1:13" ht="15.75" hidden="1">
      <c r="A258" s="1191"/>
      <c r="B258" s="1192"/>
      <c r="C258" s="1606"/>
      <c r="D258" s="1608" t="s">
        <v>200</v>
      </c>
      <c r="E258" s="1609"/>
      <c r="F258" s="1609"/>
      <c r="G258" s="1609"/>
      <c r="H258" s="1609"/>
      <c r="I258" s="1609"/>
      <c r="J258" s="1610"/>
      <c r="K258" s="1611" t="s">
        <v>201</v>
      </c>
      <c r="L258" s="1611" t="s">
        <v>202</v>
      </c>
      <c r="M258" s="413"/>
    </row>
    <row r="259" spans="1:13" ht="15.75" hidden="1">
      <c r="A259" s="1191"/>
      <c r="B259" s="1192"/>
      <c r="C259" s="1606"/>
      <c r="D259" s="1621" t="s">
        <v>37</v>
      </c>
      <c r="E259" s="1622" t="s">
        <v>7</v>
      </c>
      <c r="F259" s="1623"/>
      <c r="G259" s="1623"/>
      <c r="H259" s="1623"/>
      <c r="I259" s="1623"/>
      <c r="J259" s="1624"/>
      <c r="K259" s="1612"/>
      <c r="L259" s="1619"/>
      <c r="M259" s="413"/>
    </row>
    <row r="260" spans="1:16" ht="15.75" hidden="1">
      <c r="A260" s="1604"/>
      <c r="B260" s="1605"/>
      <c r="C260" s="1606"/>
      <c r="D260" s="1621"/>
      <c r="E260" s="418" t="s">
        <v>203</v>
      </c>
      <c r="F260" s="418" t="s">
        <v>204</v>
      </c>
      <c r="G260" s="418" t="s">
        <v>205</v>
      </c>
      <c r="H260" s="418" t="s">
        <v>206</v>
      </c>
      <c r="I260" s="418" t="s">
        <v>335</v>
      </c>
      <c r="J260" s="418" t="s">
        <v>207</v>
      </c>
      <c r="K260" s="1613"/>
      <c r="L260" s="1620"/>
      <c r="M260" s="1614" t="s">
        <v>484</v>
      </c>
      <c r="N260" s="1614"/>
      <c r="O260" s="1614"/>
      <c r="P260" s="1614"/>
    </row>
    <row r="261" spans="1:16" ht="15" hidden="1">
      <c r="A261" s="1615" t="s">
        <v>6</v>
      </c>
      <c r="B261" s="1616"/>
      <c r="C261" s="419">
        <v>1</v>
      </c>
      <c r="D261" s="420">
        <v>2</v>
      </c>
      <c r="E261" s="419">
        <v>3</v>
      </c>
      <c r="F261" s="420">
        <v>4</v>
      </c>
      <c r="G261" s="419">
        <v>5</v>
      </c>
      <c r="H261" s="420">
        <v>6</v>
      </c>
      <c r="I261" s="419">
        <v>7</v>
      </c>
      <c r="J261" s="420">
        <v>8</v>
      </c>
      <c r="K261" s="419">
        <v>9</v>
      </c>
      <c r="L261" s="420">
        <v>10</v>
      </c>
      <c r="M261" s="421" t="s">
        <v>485</v>
      </c>
      <c r="N261" s="422" t="s">
        <v>488</v>
      </c>
      <c r="O261" s="422" t="s">
        <v>486</v>
      </c>
      <c r="P261" s="422" t="s">
        <v>487</v>
      </c>
    </row>
    <row r="262" spans="1:16" ht="24.75" customHeight="1" hidden="1">
      <c r="A262" s="393" t="s">
        <v>0</v>
      </c>
      <c r="B262" s="394" t="s">
        <v>127</v>
      </c>
      <c r="C262" s="1049">
        <f aca="true" t="shared" si="63" ref="C262:L262">C263+C264</f>
        <v>14401463.6</v>
      </c>
      <c r="D262" s="1049">
        <f t="shared" si="63"/>
        <v>614882.6</v>
      </c>
      <c r="E262" s="1049">
        <f t="shared" si="63"/>
        <v>234185.6</v>
      </c>
      <c r="F262" s="1049">
        <f t="shared" si="63"/>
        <v>0</v>
      </c>
      <c r="G262" s="1049">
        <f t="shared" si="63"/>
        <v>184987</v>
      </c>
      <c r="H262" s="1049">
        <f t="shared" si="63"/>
        <v>34168</v>
      </c>
      <c r="I262" s="1049">
        <f t="shared" si="63"/>
        <v>10894</v>
      </c>
      <c r="J262" s="1049">
        <f t="shared" si="63"/>
        <v>150648</v>
      </c>
      <c r="K262" s="1049">
        <f t="shared" si="63"/>
        <v>13573329</v>
      </c>
      <c r="L262" s="1049">
        <f t="shared" si="63"/>
        <v>213252</v>
      </c>
      <c r="M262" s="1049" t="e">
        <f>'03 '!#REF!+'04 '!#REF!</f>
        <v>#REF!</v>
      </c>
      <c r="N262" s="1049" t="e">
        <f aca="true" t="shared" si="64" ref="N262:N277">C262-M262</f>
        <v>#REF!</v>
      </c>
      <c r="O262" s="1049" t="e">
        <f>#REF!</f>
        <v>#REF!</v>
      </c>
      <c r="P262" s="1049" t="e">
        <f aca="true" t="shared" si="65" ref="P262:P277">C262-O262</f>
        <v>#REF!</v>
      </c>
    </row>
    <row r="263" spans="1:16" ht="24.75" customHeight="1" hidden="1">
      <c r="A263" s="395">
        <v>1</v>
      </c>
      <c r="B263" s="396" t="s">
        <v>128</v>
      </c>
      <c r="C263" s="1049">
        <f>D263+K263+L263</f>
        <v>572626.6</v>
      </c>
      <c r="D263" s="1049">
        <f>E263+F263+G263+H263+I263+J263</f>
        <v>320841.6</v>
      </c>
      <c r="E263" s="1048">
        <v>117866.6</v>
      </c>
      <c r="F263" s="1048">
        <v>0</v>
      </c>
      <c r="G263" s="1048">
        <v>181987</v>
      </c>
      <c r="H263" s="1048">
        <v>15098</v>
      </c>
      <c r="I263" s="1048">
        <v>5890</v>
      </c>
      <c r="J263" s="1048">
        <v>0</v>
      </c>
      <c r="K263" s="1048">
        <v>197579</v>
      </c>
      <c r="L263" s="1048">
        <v>54206</v>
      </c>
      <c r="M263" s="1048" t="e">
        <f>'03 '!#REF!+'04 '!#REF!</f>
        <v>#REF!</v>
      </c>
      <c r="N263" s="1048" t="e">
        <f t="shared" si="64"/>
        <v>#REF!</v>
      </c>
      <c r="O263" s="1048" t="e">
        <f>#REF!</f>
        <v>#REF!</v>
      </c>
      <c r="P263" s="1048" t="e">
        <f t="shared" si="65"/>
        <v>#REF!</v>
      </c>
    </row>
    <row r="264" spans="1:16" ht="24.75" customHeight="1" hidden="1">
      <c r="A264" s="395">
        <v>2</v>
      </c>
      <c r="B264" s="396" t="s">
        <v>129</v>
      </c>
      <c r="C264" s="1049">
        <f>D264+K264+L264</f>
        <v>13828837</v>
      </c>
      <c r="D264" s="1049">
        <f>E264+F264+G264+H264+I264+J264</f>
        <v>294041</v>
      </c>
      <c r="E264" s="1048">
        <v>116319</v>
      </c>
      <c r="F264" s="1048">
        <v>0</v>
      </c>
      <c r="G264" s="1048">
        <v>3000</v>
      </c>
      <c r="H264" s="1048">
        <v>19070</v>
      </c>
      <c r="I264" s="1048">
        <v>5004</v>
      </c>
      <c r="J264" s="1048">
        <v>150648</v>
      </c>
      <c r="K264" s="1048">
        <v>13375750</v>
      </c>
      <c r="L264" s="1048">
        <v>159046</v>
      </c>
      <c r="M264" s="1048" t="e">
        <f>'03 '!#REF!+'04 '!#REF!</f>
        <v>#REF!</v>
      </c>
      <c r="N264" s="1048" t="e">
        <f t="shared" si="64"/>
        <v>#REF!</v>
      </c>
      <c r="O264" s="1048" t="e">
        <f>#REF!</f>
        <v>#REF!</v>
      </c>
      <c r="P264" s="1048" t="e">
        <f t="shared" si="65"/>
        <v>#REF!</v>
      </c>
    </row>
    <row r="265" spans="1:16" ht="24.75" customHeight="1" hidden="1">
      <c r="A265" s="384" t="s">
        <v>1</v>
      </c>
      <c r="B265" s="385" t="s">
        <v>130</v>
      </c>
      <c r="C265" s="1049">
        <f>D265+K265+L265</f>
        <v>0</v>
      </c>
      <c r="D265" s="1049">
        <f>E265+F265+G265+H265+I265+J265</f>
        <v>0</v>
      </c>
      <c r="E265" s="1048">
        <v>0</v>
      </c>
      <c r="F265" s="1048">
        <v>0</v>
      </c>
      <c r="G265" s="1048">
        <v>0</v>
      </c>
      <c r="H265" s="1048">
        <v>0</v>
      </c>
      <c r="I265" s="1048">
        <v>0</v>
      </c>
      <c r="J265" s="1048">
        <v>0</v>
      </c>
      <c r="K265" s="1048">
        <v>0</v>
      </c>
      <c r="L265" s="1048">
        <v>0</v>
      </c>
      <c r="M265" s="1048" t="e">
        <f>'03 '!#REF!+'04 '!#REF!</f>
        <v>#REF!</v>
      </c>
      <c r="N265" s="1048" t="e">
        <f t="shared" si="64"/>
        <v>#REF!</v>
      </c>
      <c r="O265" s="1048" t="e">
        <f>#REF!</f>
        <v>#REF!</v>
      </c>
      <c r="P265" s="1048" t="e">
        <f t="shared" si="65"/>
        <v>#REF!</v>
      </c>
    </row>
    <row r="266" spans="1:16" ht="24.75" customHeight="1" hidden="1">
      <c r="A266" s="384" t="s">
        <v>9</v>
      </c>
      <c r="B266" s="385" t="s">
        <v>131</v>
      </c>
      <c r="C266" s="1049">
        <f>D266+K266+L266</f>
        <v>0</v>
      </c>
      <c r="D266" s="1049">
        <f>E266+F266+G266+H266+I266+J266</f>
        <v>0</v>
      </c>
      <c r="E266" s="1048">
        <v>0</v>
      </c>
      <c r="F266" s="1048">
        <v>0</v>
      </c>
      <c r="G266" s="1048">
        <v>0</v>
      </c>
      <c r="H266" s="1048">
        <v>0</v>
      </c>
      <c r="I266" s="1048">
        <v>0</v>
      </c>
      <c r="J266" s="1048">
        <v>0</v>
      </c>
      <c r="K266" s="1048">
        <v>0</v>
      </c>
      <c r="L266" s="1048">
        <v>0</v>
      </c>
      <c r="M266" s="1048" t="e">
        <f>'03 '!#REF!+'04 '!#REF!</f>
        <v>#REF!</v>
      </c>
      <c r="N266" s="1048" t="e">
        <f t="shared" si="64"/>
        <v>#REF!</v>
      </c>
      <c r="O266" s="1048" t="e">
        <f>#REF!</f>
        <v>#REF!</v>
      </c>
      <c r="P266" s="1048" t="e">
        <f t="shared" si="65"/>
        <v>#REF!</v>
      </c>
    </row>
    <row r="267" spans="1:16" ht="24.75" customHeight="1" hidden="1">
      <c r="A267" s="384" t="s">
        <v>132</v>
      </c>
      <c r="B267" s="385" t="s">
        <v>133</v>
      </c>
      <c r="C267" s="1049">
        <f aca="true" t="shared" si="66" ref="C267:L267">C268+C277</f>
        <v>14401463.6</v>
      </c>
      <c r="D267" s="1049">
        <f t="shared" si="66"/>
        <v>614882.6</v>
      </c>
      <c r="E267" s="1049">
        <f t="shared" si="66"/>
        <v>234185.6</v>
      </c>
      <c r="F267" s="1049">
        <f t="shared" si="66"/>
        <v>0</v>
      </c>
      <c r="G267" s="1049">
        <f t="shared" si="66"/>
        <v>184987</v>
      </c>
      <c r="H267" s="1049">
        <f t="shared" si="66"/>
        <v>34168</v>
      </c>
      <c r="I267" s="1049">
        <f t="shared" si="66"/>
        <v>10894</v>
      </c>
      <c r="J267" s="1049">
        <f t="shared" si="66"/>
        <v>150648</v>
      </c>
      <c r="K267" s="1049">
        <f t="shared" si="66"/>
        <v>13573329</v>
      </c>
      <c r="L267" s="1049">
        <f t="shared" si="66"/>
        <v>213252</v>
      </c>
      <c r="M267" s="1049" t="e">
        <f>'03 '!#REF!+'04 '!#REF!</f>
        <v>#REF!</v>
      </c>
      <c r="N267" s="1049" t="e">
        <f t="shared" si="64"/>
        <v>#REF!</v>
      </c>
      <c r="O267" s="1049" t="e">
        <f>#REF!</f>
        <v>#REF!</v>
      </c>
      <c r="P267" s="1049" t="e">
        <f t="shared" si="65"/>
        <v>#REF!</v>
      </c>
    </row>
    <row r="268" spans="1:16" ht="24.75" customHeight="1" hidden="1">
      <c r="A268" s="384" t="s">
        <v>51</v>
      </c>
      <c r="B268" s="397" t="s">
        <v>134</v>
      </c>
      <c r="C268" s="1049">
        <f aca="true" t="shared" si="67" ref="C268:L268">SUM(C269:C276)</f>
        <v>14089737</v>
      </c>
      <c r="D268" s="1049">
        <f t="shared" si="67"/>
        <v>303156</v>
      </c>
      <c r="E268" s="1049">
        <f t="shared" si="67"/>
        <v>125434</v>
      </c>
      <c r="F268" s="1049">
        <f t="shared" si="67"/>
        <v>0</v>
      </c>
      <c r="G268" s="1049">
        <f t="shared" si="67"/>
        <v>3000</v>
      </c>
      <c r="H268" s="1049">
        <f t="shared" si="67"/>
        <v>19070</v>
      </c>
      <c r="I268" s="1049">
        <f t="shared" si="67"/>
        <v>5004</v>
      </c>
      <c r="J268" s="1049">
        <f t="shared" si="67"/>
        <v>150648</v>
      </c>
      <c r="K268" s="1049">
        <f t="shared" si="67"/>
        <v>13573329</v>
      </c>
      <c r="L268" s="1049">
        <f t="shared" si="67"/>
        <v>213252</v>
      </c>
      <c r="M268" s="1049" t="e">
        <f>'03 '!#REF!+'04 '!#REF!</f>
        <v>#REF!</v>
      </c>
      <c r="N268" s="1049" t="e">
        <f t="shared" si="64"/>
        <v>#REF!</v>
      </c>
      <c r="O268" s="1049" t="e">
        <f>#REF!</f>
        <v>#REF!</v>
      </c>
      <c r="P268" s="1049" t="e">
        <f t="shared" si="65"/>
        <v>#REF!</v>
      </c>
    </row>
    <row r="269" spans="1:16" ht="24.75" customHeight="1" hidden="1">
      <c r="A269" s="395" t="s">
        <v>53</v>
      </c>
      <c r="B269" s="396" t="s">
        <v>135</v>
      </c>
      <c r="C269" s="1049">
        <f aca="true" t="shared" si="68" ref="C269:C277">D269+K269+L269</f>
        <v>185401</v>
      </c>
      <c r="D269" s="1049">
        <f aca="true" t="shared" si="69" ref="D269:D277">E269+F269+G269+H269+I269+J269</f>
        <v>142000</v>
      </c>
      <c r="E269" s="1048">
        <v>10002</v>
      </c>
      <c r="F269" s="1048">
        <v>0</v>
      </c>
      <c r="G269" s="1048">
        <v>0</v>
      </c>
      <c r="H269" s="1048">
        <v>1500</v>
      </c>
      <c r="I269" s="1048">
        <v>5004</v>
      </c>
      <c r="J269" s="1048">
        <v>125494</v>
      </c>
      <c r="K269" s="1048">
        <v>35000</v>
      </c>
      <c r="L269" s="1048">
        <v>8401</v>
      </c>
      <c r="M269" s="1048" t="e">
        <f>'03 '!#REF!+'04 '!#REF!</f>
        <v>#REF!</v>
      </c>
      <c r="N269" s="1048" t="e">
        <f t="shared" si="64"/>
        <v>#REF!</v>
      </c>
      <c r="O269" s="1048" t="e">
        <f>#REF!</f>
        <v>#REF!</v>
      </c>
      <c r="P269" s="1048" t="e">
        <f t="shared" si="65"/>
        <v>#REF!</v>
      </c>
    </row>
    <row r="270" spans="1:16" ht="24.75" customHeight="1" hidden="1">
      <c r="A270" s="395" t="s">
        <v>54</v>
      </c>
      <c r="B270" s="396" t="s">
        <v>136</v>
      </c>
      <c r="C270" s="1049">
        <f t="shared" si="68"/>
        <v>0</v>
      </c>
      <c r="D270" s="1049">
        <f t="shared" si="69"/>
        <v>0</v>
      </c>
      <c r="E270" s="1048">
        <v>0</v>
      </c>
      <c r="F270" s="1048">
        <v>0</v>
      </c>
      <c r="G270" s="1048">
        <v>0</v>
      </c>
      <c r="H270" s="1048">
        <v>0</v>
      </c>
      <c r="I270" s="1048">
        <v>0</v>
      </c>
      <c r="J270" s="1048">
        <v>0</v>
      </c>
      <c r="K270" s="1048">
        <v>0</v>
      </c>
      <c r="L270" s="1048">
        <v>0</v>
      </c>
      <c r="M270" s="1048" t="e">
        <f>'03 '!#REF!+'04 '!#REF!</f>
        <v>#REF!</v>
      </c>
      <c r="N270" s="1048" t="e">
        <f t="shared" si="64"/>
        <v>#REF!</v>
      </c>
      <c r="O270" s="1048" t="e">
        <f>#REF!</f>
        <v>#REF!</v>
      </c>
      <c r="P270" s="1048" t="e">
        <f t="shared" si="65"/>
        <v>#REF!</v>
      </c>
    </row>
    <row r="271" spans="1:16" ht="24.75" customHeight="1" hidden="1">
      <c r="A271" s="395" t="s">
        <v>137</v>
      </c>
      <c r="B271" s="396" t="s">
        <v>196</v>
      </c>
      <c r="C271" s="1049">
        <f t="shared" si="68"/>
        <v>0</v>
      </c>
      <c r="D271" s="1049">
        <f t="shared" si="69"/>
        <v>0</v>
      </c>
      <c r="E271" s="1048">
        <v>0</v>
      </c>
      <c r="F271" s="1048">
        <v>0</v>
      </c>
      <c r="G271" s="1048">
        <v>0</v>
      </c>
      <c r="H271" s="1048">
        <v>0</v>
      </c>
      <c r="I271" s="1048">
        <v>0</v>
      </c>
      <c r="J271" s="1048">
        <v>0</v>
      </c>
      <c r="K271" s="1048">
        <v>0</v>
      </c>
      <c r="L271" s="1048">
        <v>0</v>
      </c>
      <c r="M271" s="1048" t="e">
        <f>'03 '!#REF!</f>
        <v>#REF!</v>
      </c>
      <c r="N271" s="1048" t="e">
        <f t="shared" si="64"/>
        <v>#REF!</v>
      </c>
      <c r="O271" s="1048" t="e">
        <f>#REF!</f>
        <v>#REF!</v>
      </c>
      <c r="P271" s="1048" t="e">
        <f t="shared" si="65"/>
        <v>#REF!</v>
      </c>
    </row>
    <row r="272" spans="1:16" ht="24.75" customHeight="1" hidden="1">
      <c r="A272" s="395" t="s">
        <v>139</v>
      </c>
      <c r="B272" s="396" t="s">
        <v>138</v>
      </c>
      <c r="C272" s="1049">
        <f t="shared" si="68"/>
        <v>13859195</v>
      </c>
      <c r="D272" s="1049">
        <f t="shared" si="69"/>
        <v>161156</v>
      </c>
      <c r="E272" s="1048">
        <v>115432</v>
      </c>
      <c r="F272" s="1048">
        <v>0</v>
      </c>
      <c r="G272" s="1048">
        <v>3000</v>
      </c>
      <c r="H272" s="1048">
        <v>17570</v>
      </c>
      <c r="I272" s="1048">
        <v>0</v>
      </c>
      <c r="J272" s="1048">
        <v>25154</v>
      </c>
      <c r="K272" s="1048">
        <v>13538329</v>
      </c>
      <c r="L272" s="1048">
        <v>159710</v>
      </c>
      <c r="M272" s="1048" t="e">
        <f>'03 '!#REF!+'04 '!#REF!</f>
        <v>#REF!</v>
      </c>
      <c r="N272" s="1048" t="e">
        <f t="shared" si="64"/>
        <v>#REF!</v>
      </c>
      <c r="O272" s="1048" t="e">
        <f>#REF!</f>
        <v>#REF!</v>
      </c>
      <c r="P272" s="1048" t="e">
        <f t="shared" si="65"/>
        <v>#REF!</v>
      </c>
    </row>
    <row r="273" spans="1:16" ht="24.75" customHeight="1" hidden="1">
      <c r="A273" s="395" t="s">
        <v>141</v>
      </c>
      <c r="B273" s="396" t="s">
        <v>140</v>
      </c>
      <c r="C273" s="1049">
        <f t="shared" si="68"/>
        <v>0</v>
      </c>
      <c r="D273" s="1049">
        <f t="shared" si="69"/>
        <v>0</v>
      </c>
      <c r="E273" s="1048">
        <v>0</v>
      </c>
      <c r="F273" s="1048">
        <v>0</v>
      </c>
      <c r="G273" s="1048">
        <v>0</v>
      </c>
      <c r="H273" s="1048">
        <v>0</v>
      </c>
      <c r="I273" s="1048">
        <v>0</v>
      </c>
      <c r="J273" s="1048">
        <v>0</v>
      </c>
      <c r="K273" s="1048">
        <v>0</v>
      </c>
      <c r="L273" s="1048">
        <v>0</v>
      </c>
      <c r="M273" s="1048" t="e">
        <f>'03 '!#REF!+'04 '!#REF!</f>
        <v>#REF!</v>
      </c>
      <c r="N273" s="1048" t="e">
        <f t="shared" si="64"/>
        <v>#REF!</v>
      </c>
      <c r="O273" s="1048" t="e">
        <f>#REF!</f>
        <v>#REF!</v>
      </c>
      <c r="P273" s="1048" t="e">
        <f t="shared" si="65"/>
        <v>#REF!</v>
      </c>
    </row>
    <row r="274" spans="1:16" ht="24.75" customHeight="1" hidden="1">
      <c r="A274" s="395" t="s">
        <v>143</v>
      </c>
      <c r="B274" s="396" t="s">
        <v>142</v>
      </c>
      <c r="C274" s="1049">
        <f t="shared" si="68"/>
        <v>0</v>
      </c>
      <c r="D274" s="1049">
        <f t="shared" si="69"/>
        <v>0</v>
      </c>
      <c r="E274" s="1048">
        <v>0</v>
      </c>
      <c r="F274" s="1048">
        <v>0</v>
      </c>
      <c r="G274" s="1048">
        <v>0</v>
      </c>
      <c r="H274" s="1048">
        <v>0</v>
      </c>
      <c r="I274" s="1048">
        <v>0</v>
      </c>
      <c r="J274" s="1048">
        <v>0</v>
      </c>
      <c r="K274" s="1048">
        <v>0</v>
      </c>
      <c r="L274" s="1048">
        <v>0</v>
      </c>
      <c r="M274" s="1048" t="e">
        <f>'03 '!#REF!+'04 '!#REF!</f>
        <v>#REF!</v>
      </c>
      <c r="N274" s="1048" t="e">
        <f t="shared" si="64"/>
        <v>#REF!</v>
      </c>
      <c r="O274" s="1048" t="e">
        <f>#REF!</f>
        <v>#REF!</v>
      </c>
      <c r="P274" s="1048" t="e">
        <f t="shared" si="65"/>
        <v>#REF!</v>
      </c>
    </row>
    <row r="275" spans="1:16" ht="24.75" customHeight="1" hidden="1">
      <c r="A275" s="395" t="s">
        <v>145</v>
      </c>
      <c r="B275" s="398" t="s">
        <v>144</v>
      </c>
      <c r="C275" s="1049">
        <f t="shared" si="68"/>
        <v>0</v>
      </c>
      <c r="D275" s="1049">
        <f t="shared" si="69"/>
        <v>0</v>
      </c>
      <c r="E275" s="1048">
        <v>0</v>
      </c>
      <c r="F275" s="1048">
        <v>0</v>
      </c>
      <c r="G275" s="1048">
        <v>0</v>
      </c>
      <c r="H275" s="1048">
        <v>0</v>
      </c>
      <c r="I275" s="1048">
        <v>0</v>
      </c>
      <c r="J275" s="1048">
        <v>0</v>
      </c>
      <c r="K275" s="1048">
        <v>0</v>
      </c>
      <c r="L275" s="1048">
        <v>0</v>
      </c>
      <c r="M275" s="1048" t="e">
        <f>'03 '!#REF!+'04 '!#REF!</f>
        <v>#REF!</v>
      </c>
      <c r="N275" s="1048" t="e">
        <f t="shared" si="64"/>
        <v>#REF!</v>
      </c>
      <c r="O275" s="1048" t="e">
        <f>#REF!</f>
        <v>#REF!</v>
      </c>
      <c r="P275" s="1048" t="e">
        <f t="shared" si="65"/>
        <v>#REF!</v>
      </c>
    </row>
    <row r="276" spans="1:16" ht="24.75" customHeight="1" hidden="1">
      <c r="A276" s="395" t="s">
        <v>180</v>
      </c>
      <c r="B276" s="396" t="s">
        <v>146</v>
      </c>
      <c r="C276" s="1049">
        <f t="shared" si="68"/>
        <v>45141</v>
      </c>
      <c r="D276" s="1049">
        <f t="shared" si="69"/>
        <v>0</v>
      </c>
      <c r="E276" s="1048">
        <v>0</v>
      </c>
      <c r="F276" s="1048">
        <v>0</v>
      </c>
      <c r="G276" s="1048">
        <v>0</v>
      </c>
      <c r="H276" s="1048">
        <v>0</v>
      </c>
      <c r="I276" s="1048">
        <v>0</v>
      </c>
      <c r="J276" s="1048">
        <v>0</v>
      </c>
      <c r="K276" s="1048">
        <v>0</v>
      </c>
      <c r="L276" s="1048">
        <v>45141</v>
      </c>
      <c r="M276" s="1048" t="e">
        <f>'03 '!#REF!+'04 '!#REF!</f>
        <v>#REF!</v>
      </c>
      <c r="N276" s="1048" t="e">
        <f t="shared" si="64"/>
        <v>#REF!</v>
      </c>
      <c r="O276" s="1048" t="e">
        <f>#REF!</f>
        <v>#REF!</v>
      </c>
      <c r="P276" s="1048" t="e">
        <f t="shared" si="65"/>
        <v>#REF!</v>
      </c>
    </row>
    <row r="277" spans="1:16" ht="24.75" customHeight="1" hidden="1">
      <c r="A277" s="384" t="s">
        <v>52</v>
      </c>
      <c r="B277" s="385" t="s">
        <v>147</v>
      </c>
      <c r="C277" s="1049">
        <f t="shared" si="68"/>
        <v>311726.6</v>
      </c>
      <c r="D277" s="1049">
        <f t="shared" si="69"/>
        <v>311726.6</v>
      </c>
      <c r="E277" s="1048">
        <v>108751.6</v>
      </c>
      <c r="F277" s="1048">
        <v>0</v>
      </c>
      <c r="G277" s="1048">
        <v>181987</v>
      </c>
      <c r="H277" s="1048">
        <v>15098</v>
      </c>
      <c r="I277" s="1048">
        <v>5890</v>
      </c>
      <c r="J277" s="1048">
        <v>0</v>
      </c>
      <c r="K277" s="1048">
        <v>0</v>
      </c>
      <c r="L277" s="1048">
        <v>0</v>
      </c>
      <c r="M277" s="1049" t="e">
        <f>'03 '!#REF!+'04 '!#REF!</f>
        <v>#REF!</v>
      </c>
      <c r="N277" s="1049" t="e">
        <f t="shared" si="64"/>
        <v>#REF!</v>
      </c>
      <c r="O277" s="1049" t="e">
        <f>#REF!</f>
        <v>#REF!</v>
      </c>
      <c r="P277" s="1049" t="e">
        <f t="shared" si="65"/>
        <v>#REF!</v>
      </c>
    </row>
    <row r="278" spans="1:16" ht="24.75" customHeight="1" hidden="1">
      <c r="A278" s="408" t="s">
        <v>72</v>
      </c>
      <c r="B278" s="426" t="s">
        <v>208</v>
      </c>
      <c r="C278" s="388">
        <f aca="true" t="shared" si="70" ref="C278:L278">(C269+C270+C271)/C268</f>
        <v>0.013158584862158889</v>
      </c>
      <c r="D278" s="386">
        <f t="shared" si="70"/>
        <v>0.468405705313436</v>
      </c>
      <c r="E278" s="388">
        <f t="shared" si="70"/>
        <v>0.0797391456861776</v>
      </c>
      <c r="F278" s="388" t="e">
        <f t="shared" si="70"/>
        <v>#DIV/0!</v>
      </c>
      <c r="G278" s="388">
        <f t="shared" si="70"/>
        <v>0</v>
      </c>
      <c r="H278" s="388">
        <f t="shared" si="70"/>
        <v>0.07865757734661773</v>
      </c>
      <c r="I278" s="388">
        <f t="shared" si="70"/>
        <v>1</v>
      </c>
      <c r="J278" s="388">
        <f t="shared" si="70"/>
        <v>0.8330279857681483</v>
      </c>
      <c r="K278" s="388">
        <f t="shared" si="70"/>
        <v>0.002578586284912124</v>
      </c>
      <c r="L278" s="388">
        <f t="shared" si="70"/>
        <v>0.03939470673194155</v>
      </c>
      <c r="M278" s="392"/>
      <c r="N278" s="427"/>
      <c r="O278" s="427"/>
      <c r="P278" s="427"/>
    </row>
    <row r="279" spans="1:16" ht="16.5" hidden="1">
      <c r="A279" s="1617" t="s">
        <v>482</v>
      </c>
      <c r="B279" s="1617"/>
      <c r="C279" s="1048">
        <f aca="true" t="shared" si="71" ref="C279:L279">C262-C265-C266-C267</f>
        <v>0</v>
      </c>
      <c r="D279" s="1048">
        <f t="shared" si="71"/>
        <v>0</v>
      </c>
      <c r="E279" s="1048">
        <f t="shared" si="71"/>
        <v>0</v>
      </c>
      <c r="F279" s="1048">
        <f t="shared" si="71"/>
        <v>0</v>
      </c>
      <c r="G279" s="1048">
        <f t="shared" si="71"/>
        <v>0</v>
      </c>
      <c r="H279" s="1048">
        <f t="shared" si="71"/>
        <v>0</v>
      </c>
      <c r="I279" s="1048">
        <f t="shared" si="71"/>
        <v>0</v>
      </c>
      <c r="J279" s="1048">
        <f t="shared" si="71"/>
        <v>0</v>
      </c>
      <c r="K279" s="1048">
        <f t="shared" si="71"/>
        <v>0</v>
      </c>
      <c r="L279" s="1048">
        <f t="shared" si="71"/>
        <v>0</v>
      </c>
      <c r="M279" s="392"/>
      <c r="N279" s="427"/>
      <c r="O279" s="427"/>
      <c r="P279" s="427"/>
    </row>
    <row r="280" spans="1:16" ht="16.5" hidden="1">
      <c r="A280" s="1618" t="s">
        <v>483</v>
      </c>
      <c r="B280" s="1618"/>
      <c r="C280" s="1048">
        <f aca="true" t="shared" si="72" ref="C280:L280">C267-C268-C277</f>
        <v>0</v>
      </c>
      <c r="D280" s="1048">
        <f t="shared" si="72"/>
        <v>0</v>
      </c>
      <c r="E280" s="1048">
        <f t="shared" si="72"/>
        <v>0</v>
      </c>
      <c r="F280" s="1048">
        <f t="shared" si="72"/>
        <v>0</v>
      </c>
      <c r="G280" s="1048">
        <f t="shared" si="72"/>
        <v>0</v>
      </c>
      <c r="H280" s="1048">
        <f t="shared" si="72"/>
        <v>0</v>
      </c>
      <c r="I280" s="1048">
        <f t="shared" si="72"/>
        <v>0</v>
      </c>
      <c r="J280" s="1048">
        <f t="shared" si="72"/>
        <v>0</v>
      </c>
      <c r="K280" s="1048">
        <f t="shared" si="72"/>
        <v>0</v>
      </c>
      <c r="L280" s="1048">
        <f t="shared" si="72"/>
        <v>0</v>
      </c>
      <c r="M280" s="392"/>
      <c r="N280" s="427"/>
      <c r="O280" s="427"/>
      <c r="P280" s="427"/>
    </row>
    <row r="281" spans="1:16" ht="18.75" hidden="1">
      <c r="A281" s="413"/>
      <c r="B281" s="428" t="s">
        <v>502</v>
      </c>
      <c r="C281" s="428"/>
      <c r="D281" s="409"/>
      <c r="E281" s="409"/>
      <c r="F281" s="409"/>
      <c r="G281" s="1599" t="s">
        <v>502</v>
      </c>
      <c r="H281" s="1599"/>
      <c r="I281" s="1599"/>
      <c r="J281" s="1599"/>
      <c r="K281" s="1599"/>
      <c r="L281" s="1599"/>
      <c r="M281" s="413"/>
      <c r="N281" s="413"/>
      <c r="O281" s="413"/>
      <c r="P281" s="413"/>
    </row>
    <row r="282" spans="1:16" ht="18.75" hidden="1">
      <c r="A282" s="1600" t="s">
        <v>4</v>
      </c>
      <c r="B282" s="1600"/>
      <c r="C282" s="1600"/>
      <c r="D282" s="1600"/>
      <c r="E282" s="409"/>
      <c r="F282" s="409"/>
      <c r="G282" s="429"/>
      <c r="H282" s="1601" t="s">
        <v>503</v>
      </c>
      <c r="I282" s="1601"/>
      <c r="J282" s="1601"/>
      <c r="K282" s="1601"/>
      <c r="L282" s="1601"/>
      <c r="M282" s="413"/>
      <c r="N282" s="413"/>
      <c r="O282" s="413"/>
      <c r="P282" s="413"/>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576" t="s">
        <v>33</v>
      </c>
      <c r="B294" s="1577"/>
      <c r="C294" s="412"/>
      <c r="D294" s="1578" t="s">
        <v>75</v>
      </c>
      <c r="E294" s="1578"/>
      <c r="F294" s="1578"/>
      <c r="G294" s="1578"/>
      <c r="H294" s="1578"/>
      <c r="I294" s="1578"/>
      <c r="J294" s="1578"/>
      <c r="K294" s="1579"/>
      <c r="L294" s="1579"/>
      <c r="M294" s="413"/>
    </row>
    <row r="295" spans="1:13" ht="16.5" hidden="1">
      <c r="A295" s="1596" t="s">
        <v>333</v>
      </c>
      <c r="B295" s="1596"/>
      <c r="C295" s="1596"/>
      <c r="D295" s="1578" t="s">
        <v>209</v>
      </c>
      <c r="E295" s="1578"/>
      <c r="F295" s="1578"/>
      <c r="G295" s="1578"/>
      <c r="H295" s="1578"/>
      <c r="I295" s="1578"/>
      <c r="J295" s="1578"/>
      <c r="K295" s="1597" t="s">
        <v>495</v>
      </c>
      <c r="L295" s="1597"/>
      <c r="M295" s="413"/>
    </row>
    <row r="296" spans="1:13" ht="16.5" hidden="1">
      <c r="A296" s="1596" t="s">
        <v>334</v>
      </c>
      <c r="B296" s="1596"/>
      <c r="C296" s="389"/>
      <c r="D296" s="1598" t="s">
        <v>11</v>
      </c>
      <c r="E296" s="1598"/>
      <c r="F296" s="1598"/>
      <c r="G296" s="1598"/>
      <c r="H296" s="1598"/>
      <c r="I296" s="1598"/>
      <c r="J296" s="1598"/>
      <c r="K296" s="1579"/>
      <c r="L296" s="1579"/>
      <c r="M296" s="413"/>
    </row>
    <row r="297" spans="1:13" ht="15.75" hidden="1">
      <c r="A297" s="399" t="s">
        <v>115</v>
      </c>
      <c r="B297" s="399"/>
      <c r="C297" s="390"/>
      <c r="D297" s="416"/>
      <c r="E297" s="416"/>
      <c r="F297" s="417"/>
      <c r="G297" s="417"/>
      <c r="H297" s="417"/>
      <c r="I297" s="417"/>
      <c r="J297" s="417"/>
      <c r="K297" s="1602"/>
      <c r="L297" s="1602"/>
      <c r="M297" s="413"/>
    </row>
    <row r="298" spans="1:13" ht="15.75" hidden="1">
      <c r="A298" s="416"/>
      <c r="B298" s="416" t="s">
        <v>90</v>
      </c>
      <c r="C298" s="416"/>
      <c r="D298" s="416"/>
      <c r="E298" s="416"/>
      <c r="F298" s="416"/>
      <c r="G298" s="416"/>
      <c r="H298" s="416"/>
      <c r="I298" s="416"/>
      <c r="J298" s="416"/>
      <c r="K298" s="1603"/>
      <c r="L298" s="1603"/>
      <c r="M298" s="413"/>
    </row>
    <row r="299" spans="1:13" ht="15.75" hidden="1">
      <c r="A299" s="1189" t="s">
        <v>67</v>
      </c>
      <c r="B299" s="1190"/>
      <c r="C299" s="1606" t="s">
        <v>38</v>
      </c>
      <c r="D299" s="1607" t="s">
        <v>332</v>
      </c>
      <c r="E299" s="1607"/>
      <c r="F299" s="1607"/>
      <c r="G299" s="1607"/>
      <c r="H299" s="1607"/>
      <c r="I299" s="1607"/>
      <c r="J299" s="1607"/>
      <c r="K299" s="1607"/>
      <c r="L299" s="1607"/>
      <c r="M299" s="413"/>
    </row>
    <row r="300" spans="1:13" ht="15.75" hidden="1">
      <c r="A300" s="1191"/>
      <c r="B300" s="1192"/>
      <c r="C300" s="1606"/>
      <c r="D300" s="1608" t="s">
        <v>200</v>
      </c>
      <c r="E300" s="1609"/>
      <c r="F300" s="1609"/>
      <c r="G300" s="1609"/>
      <c r="H300" s="1609"/>
      <c r="I300" s="1609"/>
      <c r="J300" s="1610"/>
      <c r="K300" s="1611" t="s">
        <v>201</v>
      </c>
      <c r="L300" s="1611" t="s">
        <v>202</v>
      </c>
      <c r="M300" s="413"/>
    </row>
    <row r="301" spans="1:13" ht="15.75" hidden="1">
      <c r="A301" s="1191"/>
      <c r="B301" s="1192"/>
      <c r="C301" s="1606"/>
      <c r="D301" s="1621" t="s">
        <v>37</v>
      </c>
      <c r="E301" s="1622" t="s">
        <v>7</v>
      </c>
      <c r="F301" s="1623"/>
      <c r="G301" s="1623"/>
      <c r="H301" s="1623"/>
      <c r="I301" s="1623"/>
      <c r="J301" s="1624"/>
      <c r="K301" s="1612"/>
      <c r="L301" s="1619"/>
      <c r="M301" s="413"/>
    </row>
    <row r="302" spans="1:16" ht="15.75" hidden="1">
      <c r="A302" s="1604"/>
      <c r="B302" s="1605"/>
      <c r="C302" s="1606"/>
      <c r="D302" s="1621"/>
      <c r="E302" s="418" t="s">
        <v>203</v>
      </c>
      <c r="F302" s="418" t="s">
        <v>204</v>
      </c>
      <c r="G302" s="418" t="s">
        <v>205</v>
      </c>
      <c r="H302" s="418" t="s">
        <v>206</v>
      </c>
      <c r="I302" s="418" t="s">
        <v>335</v>
      </c>
      <c r="J302" s="418" t="s">
        <v>207</v>
      </c>
      <c r="K302" s="1613"/>
      <c r="L302" s="1620"/>
      <c r="M302" s="1614" t="s">
        <v>484</v>
      </c>
      <c r="N302" s="1614"/>
      <c r="O302" s="1614"/>
      <c r="P302" s="1614"/>
    </row>
    <row r="303" spans="1:16" ht="15" hidden="1">
      <c r="A303" s="1615" t="s">
        <v>6</v>
      </c>
      <c r="B303" s="1616"/>
      <c r="C303" s="419">
        <v>1</v>
      </c>
      <c r="D303" s="420">
        <v>2</v>
      </c>
      <c r="E303" s="419">
        <v>3</v>
      </c>
      <c r="F303" s="420">
        <v>4</v>
      </c>
      <c r="G303" s="419">
        <v>5</v>
      </c>
      <c r="H303" s="420">
        <v>6</v>
      </c>
      <c r="I303" s="419">
        <v>7</v>
      </c>
      <c r="J303" s="420">
        <v>8</v>
      </c>
      <c r="K303" s="419">
        <v>9</v>
      </c>
      <c r="L303" s="420">
        <v>10</v>
      </c>
      <c r="M303" s="421" t="s">
        <v>485</v>
      </c>
      <c r="N303" s="422" t="s">
        <v>488</v>
      </c>
      <c r="O303" s="422" t="s">
        <v>486</v>
      </c>
      <c r="P303" s="422" t="s">
        <v>487</v>
      </c>
    </row>
    <row r="304" spans="1:16" ht="24.75" customHeight="1" hidden="1">
      <c r="A304" s="393" t="s">
        <v>0</v>
      </c>
      <c r="B304" s="394" t="s">
        <v>127</v>
      </c>
      <c r="C304" s="1049">
        <f aca="true" t="shared" si="73" ref="C304:L304">C305+C306</f>
        <v>394761</v>
      </c>
      <c r="D304" s="1049">
        <f t="shared" si="73"/>
        <v>89648</v>
      </c>
      <c r="E304" s="1049">
        <f t="shared" si="73"/>
        <v>48513</v>
      </c>
      <c r="F304" s="1049">
        <f t="shared" si="73"/>
        <v>0</v>
      </c>
      <c r="G304" s="1049">
        <f t="shared" si="73"/>
        <v>34900</v>
      </c>
      <c r="H304" s="1049">
        <f t="shared" si="73"/>
        <v>200</v>
      </c>
      <c r="I304" s="1049">
        <f t="shared" si="73"/>
        <v>0</v>
      </c>
      <c r="J304" s="1049">
        <f t="shared" si="73"/>
        <v>6035</v>
      </c>
      <c r="K304" s="1049">
        <f t="shared" si="73"/>
        <v>0</v>
      </c>
      <c r="L304" s="1049">
        <f t="shared" si="73"/>
        <v>305113</v>
      </c>
      <c r="M304" s="1049" t="e">
        <f>'03 '!#REF!+'04 '!#REF!</f>
        <v>#REF!</v>
      </c>
      <c r="N304" s="1049" t="e">
        <f aca="true" t="shared" si="74" ref="N304:N319">C304-M304</f>
        <v>#REF!</v>
      </c>
      <c r="O304" s="1049" t="e">
        <f>#REF!</f>
        <v>#REF!</v>
      </c>
      <c r="P304" s="1049" t="e">
        <f aca="true" t="shared" si="75" ref="P304:P319">C304-O304</f>
        <v>#REF!</v>
      </c>
    </row>
    <row r="305" spans="1:16" ht="24.75" customHeight="1" hidden="1">
      <c r="A305" s="395">
        <v>1</v>
      </c>
      <c r="B305" s="396" t="s">
        <v>128</v>
      </c>
      <c r="C305" s="1049">
        <f>D305+K305+L305</f>
        <v>139828</v>
      </c>
      <c r="D305" s="1049">
        <f>E305+F305+G305+H305+I305+J305</f>
        <v>48342</v>
      </c>
      <c r="E305" s="1048">
        <v>28442</v>
      </c>
      <c r="F305" s="1048"/>
      <c r="G305" s="1048">
        <v>19900</v>
      </c>
      <c r="H305" s="1048"/>
      <c r="I305" s="1048"/>
      <c r="J305" s="1048"/>
      <c r="K305" s="1048"/>
      <c r="L305" s="1048">
        <v>91486</v>
      </c>
      <c r="M305" s="1048" t="e">
        <f>'03 '!#REF!+'04 '!#REF!</f>
        <v>#REF!</v>
      </c>
      <c r="N305" s="1048" t="e">
        <f t="shared" si="74"/>
        <v>#REF!</v>
      </c>
      <c r="O305" s="1048" t="e">
        <f>#REF!</f>
        <v>#REF!</v>
      </c>
      <c r="P305" s="1048" t="e">
        <f t="shared" si="75"/>
        <v>#REF!</v>
      </c>
    </row>
    <row r="306" spans="1:16" ht="24.75" customHeight="1" hidden="1">
      <c r="A306" s="395">
        <v>2</v>
      </c>
      <c r="B306" s="396" t="s">
        <v>129</v>
      </c>
      <c r="C306" s="1049">
        <f>D306+K306+L306</f>
        <v>254933</v>
      </c>
      <c r="D306" s="1049">
        <f>E306+F306+G306+H306+I306+J306</f>
        <v>41306</v>
      </c>
      <c r="E306" s="1048">
        <v>20071</v>
      </c>
      <c r="F306" s="1048">
        <v>0</v>
      </c>
      <c r="G306" s="1048">
        <v>15000</v>
      </c>
      <c r="H306" s="1048">
        <v>200</v>
      </c>
      <c r="I306" s="1048">
        <v>0</v>
      </c>
      <c r="J306" s="1048">
        <v>6035</v>
      </c>
      <c r="K306" s="1048">
        <v>0</v>
      </c>
      <c r="L306" s="1048">
        <v>213627</v>
      </c>
      <c r="M306" s="1048" t="e">
        <f>'03 '!#REF!+'04 '!#REF!</f>
        <v>#REF!</v>
      </c>
      <c r="N306" s="1048" t="e">
        <f t="shared" si="74"/>
        <v>#REF!</v>
      </c>
      <c r="O306" s="1048" t="e">
        <f>#REF!</f>
        <v>#REF!</v>
      </c>
      <c r="P306" s="1048" t="e">
        <f t="shared" si="75"/>
        <v>#REF!</v>
      </c>
    </row>
    <row r="307" spans="1:16" ht="24.75" customHeight="1" hidden="1">
      <c r="A307" s="384" t="s">
        <v>1</v>
      </c>
      <c r="B307" s="385" t="s">
        <v>130</v>
      </c>
      <c r="C307" s="1049">
        <f>D307+K307+L307</f>
        <v>0</v>
      </c>
      <c r="D307" s="1049">
        <f>E307+F307+G307+H307+I307+J307</f>
        <v>0</v>
      </c>
      <c r="E307" s="1048">
        <v>0</v>
      </c>
      <c r="F307" s="1048">
        <v>0</v>
      </c>
      <c r="G307" s="1048">
        <v>0</v>
      </c>
      <c r="H307" s="1048">
        <v>0</v>
      </c>
      <c r="I307" s="1048">
        <v>0</v>
      </c>
      <c r="J307" s="1048">
        <v>0</v>
      </c>
      <c r="K307" s="1048">
        <v>0</v>
      </c>
      <c r="L307" s="1048">
        <v>0</v>
      </c>
      <c r="M307" s="1048" t="e">
        <f>'03 '!#REF!+'04 '!#REF!</f>
        <v>#REF!</v>
      </c>
      <c r="N307" s="1048" t="e">
        <f t="shared" si="74"/>
        <v>#REF!</v>
      </c>
      <c r="O307" s="1048" t="e">
        <f>#REF!</f>
        <v>#REF!</v>
      </c>
      <c r="P307" s="1048" t="e">
        <f t="shared" si="75"/>
        <v>#REF!</v>
      </c>
    </row>
    <row r="308" spans="1:16" ht="24.75" customHeight="1" hidden="1">
      <c r="A308" s="384" t="s">
        <v>9</v>
      </c>
      <c r="B308" s="385" t="s">
        <v>131</v>
      </c>
      <c r="C308" s="1049">
        <f>D308+K308+L308</f>
        <v>0</v>
      </c>
      <c r="D308" s="1049">
        <f>E308+F308+G308+H308+I308+J308</f>
        <v>0</v>
      </c>
      <c r="E308" s="1048">
        <v>0</v>
      </c>
      <c r="F308" s="1048">
        <v>0</v>
      </c>
      <c r="G308" s="1048">
        <v>0</v>
      </c>
      <c r="H308" s="1048">
        <v>0</v>
      </c>
      <c r="I308" s="1048">
        <v>0</v>
      </c>
      <c r="J308" s="1048">
        <v>0</v>
      </c>
      <c r="K308" s="1048">
        <v>0</v>
      </c>
      <c r="L308" s="1048">
        <v>0</v>
      </c>
      <c r="M308" s="1048" t="e">
        <f>'03 '!#REF!+'04 '!#REF!</f>
        <v>#REF!</v>
      </c>
      <c r="N308" s="1048" t="e">
        <f t="shared" si="74"/>
        <v>#REF!</v>
      </c>
      <c r="O308" s="1048" t="e">
        <f>#REF!</f>
        <v>#REF!</v>
      </c>
      <c r="P308" s="1048" t="e">
        <f t="shared" si="75"/>
        <v>#REF!</v>
      </c>
    </row>
    <row r="309" spans="1:16" ht="24.75" customHeight="1" hidden="1">
      <c r="A309" s="384" t="s">
        <v>132</v>
      </c>
      <c r="B309" s="385" t="s">
        <v>133</v>
      </c>
      <c r="C309" s="1049">
        <f aca="true" t="shared" si="76" ref="C309:L309">C310+C319</f>
        <v>394761</v>
      </c>
      <c r="D309" s="1049">
        <f t="shared" si="76"/>
        <v>89648</v>
      </c>
      <c r="E309" s="1049">
        <f t="shared" si="76"/>
        <v>48513</v>
      </c>
      <c r="F309" s="1049">
        <f t="shared" si="76"/>
        <v>0</v>
      </c>
      <c r="G309" s="1049">
        <f t="shared" si="76"/>
        <v>34900</v>
      </c>
      <c r="H309" s="1049">
        <f t="shared" si="76"/>
        <v>200</v>
      </c>
      <c r="I309" s="1049">
        <f t="shared" si="76"/>
        <v>0</v>
      </c>
      <c r="J309" s="1049">
        <f t="shared" si="76"/>
        <v>6035</v>
      </c>
      <c r="K309" s="1049">
        <f t="shared" si="76"/>
        <v>0</v>
      </c>
      <c r="L309" s="1049">
        <f t="shared" si="76"/>
        <v>305113</v>
      </c>
      <c r="M309" s="1049" t="e">
        <f>'03 '!#REF!+'04 '!#REF!</f>
        <v>#REF!</v>
      </c>
      <c r="N309" s="1049" t="e">
        <f t="shared" si="74"/>
        <v>#REF!</v>
      </c>
      <c r="O309" s="1049" t="e">
        <f>#REF!</f>
        <v>#REF!</v>
      </c>
      <c r="P309" s="1049" t="e">
        <f t="shared" si="75"/>
        <v>#REF!</v>
      </c>
    </row>
    <row r="310" spans="1:16" ht="24.75" customHeight="1" hidden="1">
      <c r="A310" s="384" t="s">
        <v>51</v>
      </c>
      <c r="B310" s="397" t="s">
        <v>134</v>
      </c>
      <c r="C310" s="1049">
        <f aca="true" t="shared" si="77" ref="C310:L310">SUM(C311:C318)</f>
        <v>346419</v>
      </c>
      <c r="D310" s="1049">
        <f t="shared" si="77"/>
        <v>41306</v>
      </c>
      <c r="E310" s="1049">
        <f t="shared" si="77"/>
        <v>20071</v>
      </c>
      <c r="F310" s="1049">
        <f t="shared" si="77"/>
        <v>0</v>
      </c>
      <c r="G310" s="1049">
        <f t="shared" si="77"/>
        <v>15000</v>
      </c>
      <c r="H310" s="1049">
        <f t="shared" si="77"/>
        <v>200</v>
      </c>
      <c r="I310" s="1049">
        <f t="shared" si="77"/>
        <v>0</v>
      </c>
      <c r="J310" s="1049">
        <f t="shared" si="77"/>
        <v>6035</v>
      </c>
      <c r="K310" s="1049">
        <f t="shared" si="77"/>
        <v>0</v>
      </c>
      <c r="L310" s="1049">
        <f t="shared" si="77"/>
        <v>305113</v>
      </c>
      <c r="M310" s="1049" t="e">
        <f>'03 '!#REF!+'04 '!#REF!</f>
        <v>#REF!</v>
      </c>
      <c r="N310" s="1049" t="e">
        <f t="shared" si="74"/>
        <v>#REF!</v>
      </c>
      <c r="O310" s="1049" t="e">
        <f>#REF!</f>
        <v>#REF!</v>
      </c>
      <c r="P310" s="1049" t="e">
        <f t="shared" si="75"/>
        <v>#REF!</v>
      </c>
    </row>
    <row r="311" spans="1:16" ht="24.75" customHeight="1" hidden="1">
      <c r="A311" s="395" t="s">
        <v>53</v>
      </c>
      <c r="B311" s="396" t="s">
        <v>135</v>
      </c>
      <c r="C311" s="1049">
        <f aca="true" t="shared" si="78" ref="C311:C319">D311+K311+L311</f>
        <v>110738</v>
      </c>
      <c r="D311" s="1049">
        <f aca="true" t="shared" si="79" ref="D311:D319">E311+F311+G311+H311+I311+J311</f>
        <v>31691</v>
      </c>
      <c r="E311" s="1048">
        <v>12757</v>
      </c>
      <c r="F311" s="1048">
        <v>0</v>
      </c>
      <c r="G311" s="1048">
        <v>13000</v>
      </c>
      <c r="H311" s="1048">
        <v>200</v>
      </c>
      <c r="I311" s="1048">
        <v>0</v>
      </c>
      <c r="J311" s="1048">
        <v>5734</v>
      </c>
      <c r="K311" s="1048">
        <v>0</v>
      </c>
      <c r="L311" s="1048">
        <v>79047</v>
      </c>
      <c r="M311" s="1048" t="e">
        <f>'03 '!#REF!+'04 '!#REF!</f>
        <v>#REF!</v>
      </c>
      <c r="N311" s="1048" t="e">
        <f t="shared" si="74"/>
        <v>#REF!</v>
      </c>
      <c r="O311" s="1048" t="e">
        <f>#REF!</f>
        <v>#REF!</v>
      </c>
      <c r="P311" s="1048" t="e">
        <f t="shared" si="75"/>
        <v>#REF!</v>
      </c>
    </row>
    <row r="312" spans="1:16" ht="24.75" customHeight="1" hidden="1">
      <c r="A312" s="395" t="s">
        <v>54</v>
      </c>
      <c r="B312" s="396" t="s">
        <v>136</v>
      </c>
      <c r="C312" s="1049">
        <f t="shared" si="78"/>
        <v>0</v>
      </c>
      <c r="D312" s="1049">
        <f t="shared" si="79"/>
        <v>0</v>
      </c>
      <c r="E312" s="1048">
        <v>0</v>
      </c>
      <c r="F312" s="1048">
        <v>0</v>
      </c>
      <c r="G312" s="1048">
        <v>0</v>
      </c>
      <c r="H312" s="1048">
        <v>0</v>
      </c>
      <c r="I312" s="1048">
        <v>0</v>
      </c>
      <c r="J312" s="1048">
        <v>0</v>
      </c>
      <c r="K312" s="1048">
        <v>0</v>
      </c>
      <c r="L312" s="1048">
        <v>0</v>
      </c>
      <c r="M312" s="1048" t="e">
        <f>'03 '!#REF!+'04 '!#REF!</f>
        <v>#REF!</v>
      </c>
      <c r="N312" s="1048" t="e">
        <f t="shared" si="74"/>
        <v>#REF!</v>
      </c>
      <c r="O312" s="1048" t="e">
        <f>#REF!</f>
        <v>#REF!</v>
      </c>
      <c r="P312" s="1048" t="e">
        <f t="shared" si="75"/>
        <v>#REF!</v>
      </c>
    </row>
    <row r="313" spans="1:16" ht="24.75" customHeight="1" hidden="1">
      <c r="A313" s="395" t="s">
        <v>137</v>
      </c>
      <c r="B313" s="396" t="s">
        <v>196</v>
      </c>
      <c r="C313" s="1049">
        <f t="shared" si="78"/>
        <v>0</v>
      </c>
      <c r="D313" s="1049">
        <f t="shared" si="79"/>
        <v>0</v>
      </c>
      <c r="E313" s="1048">
        <v>0</v>
      </c>
      <c r="F313" s="1048">
        <v>0</v>
      </c>
      <c r="G313" s="1048">
        <v>0</v>
      </c>
      <c r="H313" s="1048">
        <v>0</v>
      </c>
      <c r="I313" s="1048">
        <v>0</v>
      </c>
      <c r="J313" s="1048">
        <v>0</v>
      </c>
      <c r="K313" s="1048">
        <v>0</v>
      </c>
      <c r="L313" s="1048">
        <v>0</v>
      </c>
      <c r="M313" s="1048" t="e">
        <f>'03 '!#REF!</f>
        <v>#REF!</v>
      </c>
      <c r="N313" s="1048" t="e">
        <f t="shared" si="74"/>
        <v>#REF!</v>
      </c>
      <c r="O313" s="1048" t="e">
        <f>#REF!</f>
        <v>#REF!</v>
      </c>
      <c r="P313" s="1048" t="e">
        <f t="shared" si="75"/>
        <v>#REF!</v>
      </c>
    </row>
    <row r="314" spans="1:16" ht="24.75" customHeight="1" hidden="1">
      <c r="A314" s="395" t="s">
        <v>139</v>
      </c>
      <c r="B314" s="396" t="s">
        <v>138</v>
      </c>
      <c r="C314" s="1049">
        <f t="shared" si="78"/>
        <v>165795</v>
      </c>
      <c r="D314" s="1049">
        <f t="shared" si="79"/>
        <v>9615</v>
      </c>
      <c r="E314" s="1048">
        <v>7314</v>
      </c>
      <c r="F314" s="1048">
        <v>0</v>
      </c>
      <c r="G314" s="1048">
        <v>2000</v>
      </c>
      <c r="H314" s="1048">
        <v>0</v>
      </c>
      <c r="I314" s="1048">
        <v>0</v>
      </c>
      <c r="J314" s="1048">
        <v>301</v>
      </c>
      <c r="K314" s="1048">
        <v>0</v>
      </c>
      <c r="L314" s="1048">
        <v>156180</v>
      </c>
      <c r="M314" s="1048" t="e">
        <f>'03 '!#REF!+'04 '!#REF!</f>
        <v>#REF!</v>
      </c>
      <c r="N314" s="1048" t="e">
        <f t="shared" si="74"/>
        <v>#REF!</v>
      </c>
      <c r="O314" s="1048" t="e">
        <f>#REF!</f>
        <v>#REF!</v>
      </c>
      <c r="P314" s="1048" t="e">
        <f t="shared" si="75"/>
        <v>#REF!</v>
      </c>
    </row>
    <row r="315" spans="1:16" ht="24.75" customHeight="1" hidden="1">
      <c r="A315" s="395" t="s">
        <v>141</v>
      </c>
      <c r="B315" s="396" t="s">
        <v>140</v>
      </c>
      <c r="C315" s="1049">
        <f t="shared" si="78"/>
        <v>69886</v>
      </c>
      <c r="D315" s="1049">
        <f t="shared" si="79"/>
        <v>0</v>
      </c>
      <c r="E315" s="1048">
        <v>0</v>
      </c>
      <c r="F315" s="1048">
        <v>0</v>
      </c>
      <c r="G315" s="1048">
        <v>0</v>
      </c>
      <c r="H315" s="1048">
        <v>0</v>
      </c>
      <c r="I315" s="1048">
        <v>0</v>
      </c>
      <c r="J315" s="1048">
        <v>0</v>
      </c>
      <c r="K315" s="1048">
        <v>0</v>
      </c>
      <c r="L315" s="1048">
        <v>69886</v>
      </c>
      <c r="M315" s="1048" t="e">
        <f>'03 '!#REF!+'04 '!#REF!</f>
        <v>#REF!</v>
      </c>
      <c r="N315" s="1048" t="e">
        <f t="shared" si="74"/>
        <v>#REF!</v>
      </c>
      <c r="O315" s="1048" t="e">
        <f>#REF!</f>
        <v>#REF!</v>
      </c>
      <c r="P315" s="1048" t="e">
        <f t="shared" si="75"/>
        <v>#REF!</v>
      </c>
    </row>
    <row r="316" spans="1:16" ht="24.75" customHeight="1" hidden="1">
      <c r="A316" s="395" t="s">
        <v>143</v>
      </c>
      <c r="B316" s="396" t="s">
        <v>142</v>
      </c>
      <c r="C316" s="1049">
        <f t="shared" si="78"/>
        <v>0</v>
      </c>
      <c r="D316" s="1049">
        <f t="shared" si="79"/>
        <v>0</v>
      </c>
      <c r="E316" s="1048">
        <v>0</v>
      </c>
      <c r="F316" s="1048">
        <v>0</v>
      </c>
      <c r="G316" s="1048">
        <v>0</v>
      </c>
      <c r="H316" s="1048">
        <v>0</v>
      </c>
      <c r="I316" s="1048">
        <v>0</v>
      </c>
      <c r="J316" s="1048">
        <v>0</v>
      </c>
      <c r="K316" s="1048">
        <v>0</v>
      </c>
      <c r="L316" s="1048">
        <v>0</v>
      </c>
      <c r="M316" s="1048" t="e">
        <f>'03 '!#REF!+'04 '!#REF!</f>
        <v>#REF!</v>
      </c>
      <c r="N316" s="1048" t="e">
        <f t="shared" si="74"/>
        <v>#REF!</v>
      </c>
      <c r="O316" s="1048" t="e">
        <f>#REF!</f>
        <v>#REF!</v>
      </c>
      <c r="P316" s="1048" t="e">
        <f t="shared" si="75"/>
        <v>#REF!</v>
      </c>
    </row>
    <row r="317" spans="1:16" ht="24.75" customHeight="1" hidden="1">
      <c r="A317" s="395" t="s">
        <v>145</v>
      </c>
      <c r="B317" s="398" t="s">
        <v>144</v>
      </c>
      <c r="C317" s="1049">
        <f t="shared" si="78"/>
        <v>0</v>
      </c>
      <c r="D317" s="1049">
        <f t="shared" si="79"/>
        <v>0</v>
      </c>
      <c r="E317" s="1048">
        <v>0</v>
      </c>
      <c r="F317" s="1048">
        <v>0</v>
      </c>
      <c r="G317" s="1048">
        <v>0</v>
      </c>
      <c r="H317" s="1048">
        <v>0</v>
      </c>
      <c r="I317" s="1048">
        <v>0</v>
      </c>
      <c r="J317" s="1048">
        <v>0</v>
      </c>
      <c r="K317" s="1048">
        <v>0</v>
      </c>
      <c r="L317" s="1048">
        <v>0</v>
      </c>
      <c r="M317" s="1048" t="e">
        <f>'03 '!#REF!+'04 '!#REF!</f>
        <v>#REF!</v>
      </c>
      <c r="N317" s="1048" t="e">
        <f t="shared" si="74"/>
        <v>#REF!</v>
      </c>
      <c r="O317" s="1048" t="e">
        <f>#REF!</f>
        <v>#REF!</v>
      </c>
      <c r="P317" s="1048" t="e">
        <f t="shared" si="75"/>
        <v>#REF!</v>
      </c>
    </row>
    <row r="318" spans="1:16" ht="24.75" customHeight="1" hidden="1">
      <c r="A318" s="395" t="s">
        <v>180</v>
      </c>
      <c r="B318" s="396" t="s">
        <v>146</v>
      </c>
      <c r="C318" s="1049">
        <f t="shared" si="78"/>
        <v>0</v>
      </c>
      <c r="D318" s="1049">
        <f t="shared" si="79"/>
        <v>0</v>
      </c>
      <c r="E318" s="1048">
        <v>0</v>
      </c>
      <c r="F318" s="1048">
        <v>0</v>
      </c>
      <c r="G318" s="1048">
        <v>0</v>
      </c>
      <c r="H318" s="1048">
        <v>0</v>
      </c>
      <c r="I318" s="1048">
        <v>0</v>
      </c>
      <c r="J318" s="1048">
        <v>0</v>
      </c>
      <c r="K318" s="1048">
        <v>0</v>
      </c>
      <c r="L318" s="1048">
        <v>0</v>
      </c>
      <c r="M318" s="1048" t="e">
        <f>'03 '!#REF!+'04 '!#REF!</f>
        <v>#REF!</v>
      </c>
      <c r="N318" s="1048" t="e">
        <f t="shared" si="74"/>
        <v>#REF!</v>
      </c>
      <c r="O318" s="1048" t="e">
        <f>#REF!</f>
        <v>#REF!</v>
      </c>
      <c r="P318" s="1048" t="e">
        <f t="shared" si="75"/>
        <v>#REF!</v>
      </c>
    </row>
    <row r="319" spans="1:16" ht="24.75" customHeight="1" hidden="1">
      <c r="A319" s="384" t="s">
        <v>52</v>
      </c>
      <c r="B319" s="385" t="s">
        <v>147</v>
      </c>
      <c r="C319" s="1049">
        <f t="shared" si="78"/>
        <v>48342</v>
      </c>
      <c r="D319" s="1049">
        <f t="shared" si="79"/>
        <v>48342</v>
      </c>
      <c r="E319" s="1048">
        <v>28442</v>
      </c>
      <c r="F319" s="1048">
        <v>0</v>
      </c>
      <c r="G319" s="1048">
        <v>19900</v>
      </c>
      <c r="H319" s="1048">
        <v>0</v>
      </c>
      <c r="I319" s="1048">
        <v>0</v>
      </c>
      <c r="J319" s="1048">
        <v>0</v>
      </c>
      <c r="K319" s="1048">
        <v>0</v>
      </c>
      <c r="L319" s="1048">
        <v>0</v>
      </c>
      <c r="M319" s="1049" t="e">
        <f>'03 '!#REF!+'04 '!#REF!</f>
        <v>#REF!</v>
      </c>
      <c r="N319" s="1049" t="e">
        <f t="shared" si="74"/>
        <v>#REF!</v>
      </c>
      <c r="O319" s="1049" t="e">
        <f>#REF!</f>
        <v>#REF!</v>
      </c>
      <c r="P319" s="1049" t="e">
        <f t="shared" si="75"/>
        <v>#REF!</v>
      </c>
    </row>
    <row r="320" spans="1:16" ht="24.75" customHeight="1" hidden="1">
      <c r="A320" s="408" t="s">
        <v>72</v>
      </c>
      <c r="B320" s="426" t="s">
        <v>208</v>
      </c>
      <c r="C320" s="388">
        <f aca="true" t="shared" si="80" ref="C320:L320">(C311+C312+C313)/C310</f>
        <v>0.3196649144533065</v>
      </c>
      <c r="D320" s="386">
        <f t="shared" si="80"/>
        <v>0.7672251004696654</v>
      </c>
      <c r="E320" s="388">
        <f t="shared" si="80"/>
        <v>0.6355936425688805</v>
      </c>
      <c r="F320" s="388" t="e">
        <f t="shared" si="80"/>
        <v>#DIV/0!</v>
      </c>
      <c r="G320" s="388">
        <f t="shared" si="80"/>
        <v>0.8666666666666667</v>
      </c>
      <c r="H320" s="388">
        <f t="shared" si="80"/>
        <v>1</v>
      </c>
      <c r="I320" s="388" t="e">
        <f t="shared" si="80"/>
        <v>#DIV/0!</v>
      </c>
      <c r="J320" s="388">
        <f t="shared" si="80"/>
        <v>0.9501242750621375</v>
      </c>
      <c r="K320" s="388" t="e">
        <f t="shared" si="80"/>
        <v>#DIV/0!</v>
      </c>
      <c r="L320" s="388">
        <f t="shared" si="80"/>
        <v>0.2590745068220626</v>
      </c>
      <c r="M320" s="392"/>
      <c r="N320" s="427"/>
      <c r="O320" s="427"/>
      <c r="P320" s="427"/>
    </row>
    <row r="321" spans="1:16" ht="16.5" hidden="1">
      <c r="A321" s="1617" t="s">
        <v>482</v>
      </c>
      <c r="B321" s="1617"/>
      <c r="C321" s="1048">
        <f aca="true" t="shared" si="81" ref="C321:L321">C304-C307-C308-C309</f>
        <v>0</v>
      </c>
      <c r="D321" s="1048">
        <f t="shared" si="81"/>
        <v>0</v>
      </c>
      <c r="E321" s="1048">
        <f t="shared" si="81"/>
        <v>0</v>
      </c>
      <c r="F321" s="1048">
        <f t="shared" si="81"/>
        <v>0</v>
      </c>
      <c r="G321" s="1048">
        <f t="shared" si="81"/>
        <v>0</v>
      </c>
      <c r="H321" s="1048">
        <f t="shared" si="81"/>
        <v>0</v>
      </c>
      <c r="I321" s="1048">
        <f t="shared" si="81"/>
        <v>0</v>
      </c>
      <c r="J321" s="1048">
        <f t="shared" si="81"/>
        <v>0</v>
      </c>
      <c r="K321" s="1048">
        <f t="shared" si="81"/>
        <v>0</v>
      </c>
      <c r="L321" s="1048">
        <f t="shared" si="81"/>
        <v>0</v>
      </c>
      <c r="M321" s="392"/>
      <c r="N321" s="427"/>
      <c r="O321" s="427"/>
      <c r="P321" s="427"/>
    </row>
    <row r="322" spans="1:16" ht="16.5" hidden="1">
      <c r="A322" s="1618" t="s">
        <v>483</v>
      </c>
      <c r="B322" s="1618"/>
      <c r="C322" s="1048">
        <f aca="true" t="shared" si="82" ref="C322:L322">C309-C310-C319</f>
        <v>0</v>
      </c>
      <c r="D322" s="1048">
        <f t="shared" si="82"/>
        <v>0</v>
      </c>
      <c r="E322" s="1048">
        <f t="shared" si="82"/>
        <v>0</v>
      </c>
      <c r="F322" s="1048">
        <f t="shared" si="82"/>
        <v>0</v>
      </c>
      <c r="G322" s="1048">
        <f t="shared" si="82"/>
        <v>0</v>
      </c>
      <c r="H322" s="1048">
        <f t="shared" si="82"/>
        <v>0</v>
      </c>
      <c r="I322" s="1048">
        <f t="shared" si="82"/>
        <v>0</v>
      </c>
      <c r="J322" s="1048">
        <f t="shared" si="82"/>
        <v>0</v>
      </c>
      <c r="K322" s="1048">
        <f t="shared" si="82"/>
        <v>0</v>
      </c>
      <c r="L322" s="1048">
        <f t="shared" si="82"/>
        <v>0</v>
      </c>
      <c r="M322" s="392"/>
      <c r="N322" s="427"/>
      <c r="O322" s="427"/>
      <c r="P322" s="427"/>
    </row>
    <row r="323" spans="1:16" ht="18.75" hidden="1">
      <c r="A323" s="413"/>
      <c r="B323" s="428" t="s">
        <v>502</v>
      </c>
      <c r="C323" s="428"/>
      <c r="D323" s="409"/>
      <c r="E323" s="409"/>
      <c r="F323" s="409"/>
      <c r="G323" s="1599" t="s">
        <v>502</v>
      </c>
      <c r="H323" s="1599"/>
      <c r="I323" s="1599"/>
      <c r="J323" s="1599"/>
      <c r="K323" s="1599"/>
      <c r="L323" s="1599"/>
      <c r="M323" s="413"/>
      <c r="N323" s="413"/>
      <c r="O323" s="413"/>
      <c r="P323" s="413"/>
    </row>
    <row r="324" spans="1:16" ht="18.75" hidden="1">
      <c r="A324" s="1600" t="s">
        <v>4</v>
      </c>
      <c r="B324" s="1600"/>
      <c r="C324" s="1600"/>
      <c r="D324" s="1600"/>
      <c r="E324" s="409"/>
      <c r="F324" s="409"/>
      <c r="G324" s="429"/>
      <c r="H324" s="1601" t="s">
        <v>503</v>
      </c>
      <c r="I324" s="1601"/>
      <c r="J324" s="1601"/>
      <c r="K324" s="1601"/>
      <c r="L324" s="1601"/>
      <c r="M324" s="413"/>
      <c r="N324" s="413"/>
      <c r="O324" s="413"/>
      <c r="P324" s="413"/>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576" t="s">
        <v>33</v>
      </c>
      <c r="B337" s="1577"/>
      <c r="C337" s="412"/>
      <c r="D337" s="1578" t="s">
        <v>75</v>
      </c>
      <c r="E337" s="1578"/>
      <c r="F337" s="1578"/>
      <c r="G337" s="1578"/>
      <c r="H337" s="1578"/>
      <c r="I337" s="1578"/>
      <c r="J337" s="1578"/>
      <c r="K337" s="1579"/>
      <c r="L337" s="1579"/>
      <c r="M337" s="413"/>
    </row>
    <row r="338" spans="1:13" ht="16.5" hidden="1">
      <c r="A338" s="1596" t="s">
        <v>333</v>
      </c>
      <c r="B338" s="1596"/>
      <c r="C338" s="1596"/>
      <c r="D338" s="1578" t="s">
        <v>209</v>
      </c>
      <c r="E338" s="1578"/>
      <c r="F338" s="1578"/>
      <c r="G338" s="1578"/>
      <c r="H338" s="1578"/>
      <c r="I338" s="1578"/>
      <c r="J338" s="1578"/>
      <c r="K338" s="1597" t="s">
        <v>496</v>
      </c>
      <c r="L338" s="1597"/>
      <c r="M338" s="413"/>
    </row>
    <row r="339" spans="1:13" ht="16.5" hidden="1">
      <c r="A339" s="1596" t="s">
        <v>334</v>
      </c>
      <c r="B339" s="1596"/>
      <c r="C339" s="389"/>
      <c r="D339" s="1598" t="s">
        <v>534</v>
      </c>
      <c r="E339" s="1598"/>
      <c r="F339" s="1598"/>
      <c r="G339" s="1598"/>
      <c r="H339" s="1598"/>
      <c r="I339" s="1598"/>
      <c r="J339" s="1598"/>
      <c r="K339" s="1579"/>
      <c r="L339" s="1579"/>
      <c r="M339" s="413"/>
    </row>
    <row r="340" spans="1:13" ht="15.75" hidden="1">
      <c r="A340" s="399" t="s">
        <v>115</v>
      </c>
      <c r="B340" s="399"/>
      <c r="C340" s="390"/>
      <c r="D340" s="416"/>
      <c r="E340" s="416"/>
      <c r="F340" s="417"/>
      <c r="G340" s="417"/>
      <c r="H340" s="417"/>
      <c r="I340" s="417"/>
      <c r="J340" s="417"/>
      <c r="K340" s="1602"/>
      <c r="L340" s="1602"/>
      <c r="M340" s="413"/>
    </row>
    <row r="341" spans="1:13" ht="15.75" hidden="1">
      <c r="A341" s="416"/>
      <c r="B341" s="416" t="s">
        <v>90</v>
      </c>
      <c r="C341" s="416"/>
      <c r="D341" s="416"/>
      <c r="E341" s="416"/>
      <c r="F341" s="416"/>
      <c r="G341" s="416"/>
      <c r="H341" s="416"/>
      <c r="I341" s="416"/>
      <c r="J341" s="416"/>
      <c r="K341" s="1603"/>
      <c r="L341" s="1603"/>
      <c r="M341" s="413"/>
    </row>
    <row r="342" spans="1:13" ht="15.75" hidden="1">
      <c r="A342" s="1189" t="s">
        <v>67</v>
      </c>
      <c r="B342" s="1190"/>
      <c r="C342" s="1606" t="s">
        <v>38</v>
      </c>
      <c r="D342" s="1607" t="s">
        <v>332</v>
      </c>
      <c r="E342" s="1607"/>
      <c r="F342" s="1607"/>
      <c r="G342" s="1607"/>
      <c r="H342" s="1607"/>
      <c r="I342" s="1607"/>
      <c r="J342" s="1607"/>
      <c r="K342" s="1607"/>
      <c r="L342" s="1607"/>
      <c r="M342" s="413"/>
    </row>
    <row r="343" spans="1:13" ht="15.75" hidden="1">
      <c r="A343" s="1191"/>
      <c r="B343" s="1192"/>
      <c r="C343" s="1606"/>
      <c r="D343" s="1608" t="s">
        <v>200</v>
      </c>
      <c r="E343" s="1609"/>
      <c r="F343" s="1609"/>
      <c r="G343" s="1609"/>
      <c r="H343" s="1609"/>
      <c r="I343" s="1609"/>
      <c r="J343" s="1610"/>
      <c r="K343" s="1611" t="s">
        <v>201</v>
      </c>
      <c r="L343" s="1611" t="s">
        <v>202</v>
      </c>
      <c r="M343" s="413"/>
    </row>
    <row r="344" spans="1:13" ht="15.75" hidden="1">
      <c r="A344" s="1191"/>
      <c r="B344" s="1192"/>
      <c r="C344" s="1606"/>
      <c r="D344" s="1621" t="s">
        <v>37</v>
      </c>
      <c r="E344" s="1622" t="s">
        <v>7</v>
      </c>
      <c r="F344" s="1623"/>
      <c r="G344" s="1623"/>
      <c r="H344" s="1623"/>
      <c r="I344" s="1623"/>
      <c r="J344" s="1624"/>
      <c r="K344" s="1612"/>
      <c r="L344" s="1619"/>
      <c r="M344" s="413"/>
    </row>
    <row r="345" spans="1:16" ht="15.75" hidden="1">
      <c r="A345" s="1604"/>
      <c r="B345" s="1605"/>
      <c r="C345" s="1606"/>
      <c r="D345" s="1621"/>
      <c r="E345" s="418" t="s">
        <v>203</v>
      </c>
      <c r="F345" s="418" t="s">
        <v>204</v>
      </c>
      <c r="G345" s="418" t="s">
        <v>205</v>
      </c>
      <c r="H345" s="418" t="s">
        <v>206</v>
      </c>
      <c r="I345" s="418" t="s">
        <v>335</v>
      </c>
      <c r="J345" s="418" t="s">
        <v>207</v>
      </c>
      <c r="K345" s="1613"/>
      <c r="L345" s="1620"/>
      <c r="M345" s="1614" t="s">
        <v>484</v>
      </c>
      <c r="N345" s="1614"/>
      <c r="O345" s="1614"/>
      <c r="P345" s="1614"/>
    </row>
    <row r="346" spans="1:16" ht="15" hidden="1">
      <c r="A346" s="1615" t="s">
        <v>6</v>
      </c>
      <c r="B346" s="1616"/>
      <c r="C346" s="419">
        <v>1</v>
      </c>
      <c r="D346" s="420">
        <v>2</v>
      </c>
      <c r="E346" s="419">
        <v>3</v>
      </c>
      <c r="F346" s="420">
        <v>4</v>
      </c>
      <c r="G346" s="419">
        <v>5</v>
      </c>
      <c r="H346" s="420">
        <v>6</v>
      </c>
      <c r="I346" s="419">
        <v>7</v>
      </c>
      <c r="J346" s="420">
        <v>8</v>
      </c>
      <c r="K346" s="419">
        <v>9</v>
      </c>
      <c r="L346" s="420">
        <v>10</v>
      </c>
      <c r="M346" s="421" t="s">
        <v>485</v>
      </c>
      <c r="N346" s="422" t="s">
        <v>488</v>
      </c>
      <c r="O346" s="422" t="s">
        <v>486</v>
      </c>
      <c r="P346" s="422" t="s">
        <v>487</v>
      </c>
    </row>
    <row r="347" spans="1:16" ht="24.75" customHeight="1" hidden="1">
      <c r="A347" s="393" t="s">
        <v>0</v>
      </c>
      <c r="B347" s="394" t="s">
        <v>127</v>
      </c>
      <c r="C347" s="1049">
        <f aca="true" t="shared" si="83" ref="C347:L347">C348+C349</f>
        <v>676031</v>
      </c>
      <c r="D347" s="1049">
        <f t="shared" si="83"/>
        <v>216345</v>
      </c>
      <c r="E347" s="1049">
        <f t="shared" si="83"/>
        <v>42086</v>
      </c>
      <c r="F347" s="1049">
        <f t="shared" si="83"/>
        <v>0</v>
      </c>
      <c r="G347" s="1049">
        <f t="shared" si="83"/>
        <v>127097</v>
      </c>
      <c r="H347" s="1049">
        <f t="shared" si="83"/>
        <v>24743</v>
      </c>
      <c r="I347" s="1049">
        <f t="shared" si="83"/>
        <v>3300</v>
      </c>
      <c r="J347" s="1049">
        <f t="shared" si="83"/>
        <v>19119</v>
      </c>
      <c r="K347" s="1049">
        <f t="shared" si="83"/>
        <v>0</v>
      </c>
      <c r="L347" s="1049">
        <f t="shared" si="83"/>
        <v>459686</v>
      </c>
      <c r="M347" s="1049" t="e">
        <f>'03 '!#REF!+'04 '!#REF!</f>
        <v>#REF!</v>
      </c>
      <c r="N347" s="1049" t="e">
        <f aca="true" t="shared" si="84" ref="N347:N362">C347-M347</f>
        <v>#REF!</v>
      </c>
      <c r="O347" s="1049" t="e">
        <f>#REF!</f>
        <v>#REF!</v>
      </c>
      <c r="P347" s="1049" t="e">
        <f aca="true" t="shared" si="85" ref="P347:P362">C347-O347</f>
        <v>#REF!</v>
      </c>
    </row>
    <row r="348" spans="1:16" ht="24.75" customHeight="1" hidden="1">
      <c r="A348" s="395">
        <v>1</v>
      </c>
      <c r="B348" s="396" t="s">
        <v>128</v>
      </c>
      <c r="C348" s="1049">
        <f>D348+K348+L348</f>
        <v>293359</v>
      </c>
      <c r="D348" s="1049">
        <f>E348+F348+G348+H348+I348+J348</f>
        <v>146432</v>
      </c>
      <c r="E348" s="1048">
        <v>17635</v>
      </c>
      <c r="F348" s="1048"/>
      <c r="G348" s="1048">
        <v>127097</v>
      </c>
      <c r="H348" s="1048">
        <v>1700</v>
      </c>
      <c r="I348" s="1048"/>
      <c r="J348" s="1048"/>
      <c r="K348" s="1048"/>
      <c r="L348" s="1048">
        <v>146927</v>
      </c>
      <c r="M348" s="1048" t="e">
        <f>'03 '!#REF!+'04 '!#REF!</f>
        <v>#REF!</v>
      </c>
      <c r="N348" s="1048" t="e">
        <f t="shared" si="84"/>
        <v>#REF!</v>
      </c>
      <c r="O348" s="1048" t="e">
        <f>#REF!</f>
        <v>#REF!</v>
      </c>
      <c r="P348" s="1048" t="e">
        <f t="shared" si="85"/>
        <v>#REF!</v>
      </c>
    </row>
    <row r="349" spans="1:16" ht="24.75" customHeight="1" hidden="1">
      <c r="A349" s="395">
        <v>2</v>
      </c>
      <c r="B349" s="396" t="s">
        <v>129</v>
      </c>
      <c r="C349" s="1049">
        <f>D349+K349+L349</f>
        <v>382672</v>
      </c>
      <c r="D349" s="1049">
        <f>E349+F349+G349+H349+I349+J349</f>
        <v>69913</v>
      </c>
      <c r="E349" s="1048">
        <v>24451</v>
      </c>
      <c r="F349" s="1048"/>
      <c r="G349" s="1048"/>
      <c r="H349" s="1048">
        <v>23043</v>
      </c>
      <c r="I349" s="1048">
        <v>3300</v>
      </c>
      <c r="J349" s="1048">
        <v>19119</v>
      </c>
      <c r="K349" s="1048"/>
      <c r="L349" s="1048">
        <v>312759</v>
      </c>
      <c r="M349" s="1048" t="e">
        <f>'03 '!#REF!+'04 '!#REF!</f>
        <v>#REF!</v>
      </c>
      <c r="N349" s="1048" t="e">
        <f t="shared" si="84"/>
        <v>#REF!</v>
      </c>
      <c r="O349" s="1048" t="e">
        <f>#REF!</f>
        <v>#REF!</v>
      </c>
      <c r="P349" s="1048" t="e">
        <f t="shared" si="85"/>
        <v>#REF!</v>
      </c>
    </row>
    <row r="350" spans="1:16" ht="24.75" customHeight="1" hidden="1">
      <c r="A350" s="384" t="s">
        <v>1</v>
      </c>
      <c r="B350" s="385" t="s">
        <v>130</v>
      </c>
      <c r="C350" s="1049">
        <f>D350+K350+L350</f>
        <v>75600</v>
      </c>
      <c r="D350" s="1049">
        <f>E350+F350+G350+H350+I350+J350</f>
        <v>8470</v>
      </c>
      <c r="E350" s="1048">
        <v>8470</v>
      </c>
      <c r="F350" s="1048"/>
      <c r="G350" s="1048"/>
      <c r="H350" s="1048"/>
      <c r="I350" s="1048"/>
      <c r="J350" s="1048"/>
      <c r="K350" s="1048"/>
      <c r="L350" s="1048">
        <v>67130</v>
      </c>
      <c r="M350" s="1048" t="e">
        <f>'03 '!#REF!+'04 '!#REF!</f>
        <v>#REF!</v>
      </c>
      <c r="N350" s="1048" t="e">
        <f t="shared" si="84"/>
        <v>#REF!</v>
      </c>
      <c r="O350" s="1048" t="e">
        <f>#REF!</f>
        <v>#REF!</v>
      </c>
      <c r="P350" s="1048" t="e">
        <f t="shared" si="85"/>
        <v>#REF!</v>
      </c>
    </row>
    <row r="351" spans="1:16" ht="24.75" customHeight="1" hidden="1">
      <c r="A351" s="384" t="s">
        <v>9</v>
      </c>
      <c r="B351" s="385" t="s">
        <v>131</v>
      </c>
      <c r="C351" s="1049">
        <f>D351+K351+L351</f>
        <v>0</v>
      </c>
      <c r="D351" s="1049">
        <f>E351+F351+G351+H351+I351+J351</f>
        <v>0</v>
      </c>
      <c r="E351" s="1048"/>
      <c r="F351" s="1048"/>
      <c r="G351" s="1048"/>
      <c r="H351" s="1048"/>
      <c r="I351" s="1048"/>
      <c r="J351" s="1048"/>
      <c r="K351" s="1048"/>
      <c r="L351" s="1048"/>
      <c r="M351" s="1048" t="e">
        <f>'03 '!#REF!+'04 '!#REF!</f>
        <v>#REF!</v>
      </c>
      <c r="N351" s="1048" t="e">
        <f t="shared" si="84"/>
        <v>#REF!</v>
      </c>
      <c r="O351" s="1048" t="e">
        <f>#REF!</f>
        <v>#REF!</v>
      </c>
      <c r="P351" s="1048" t="e">
        <f t="shared" si="85"/>
        <v>#REF!</v>
      </c>
    </row>
    <row r="352" spans="1:16" ht="24.75" customHeight="1" hidden="1">
      <c r="A352" s="384" t="s">
        <v>132</v>
      </c>
      <c r="B352" s="385" t="s">
        <v>133</v>
      </c>
      <c r="C352" s="1049">
        <f aca="true" t="shared" si="86" ref="C352:L352">C353+C362</f>
        <v>600431</v>
      </c>
      <c r="D352" s="1049">
        <f t="shared" si="86"/>
        <v>207875</v>
      </c>
      <c r="E352" s="1049">
        <f t="shared" si="86"/>
        <v>33616</v>
      </c>
      <c r="F352" s="1049">
        <f t="shared" si="86"/>
        <v>0</v>
      </c>
      <c r="G352" s="1049">
        <f t="shared" si="86"/>
        <v>127097</v>
      </c>
      <c r="H352" s="1049">
        <f t="shared" si="86"/>
        <v>24743</v>
      </c>
      <c r="I352" s="1049">
        <f t="shared" si="86"/>
        <v>3300</v>
      </c>
      <c r="J352" s="1049">
        <f t="shared" si="86"/>
        <v>19119</v>
      </c>
      <c r="K352" s="1049">
        <f t="shared" si="86"/>
        <v>0</v>
      </c>
      <c r="L352" s="1049">
        <f t="shared" si="86"/>
        <v>392556</v>
      </c>
      <c r="M352" s="1049" t="e">
        <f>'03 '!#REF!+'04 '!#REF!</f>
        <v>#REF!</v>
      </c>
      <c r="N352" s="1049" t="e">
        <f t="shared" si="84"/>
        <v>#REF!</v>
      </c>
      <c r="O352" s="1049" t="e">
        <f>#REF!</f>
        <v>#REF!</v>
      </c>
      <c r="P352" s="1049" t="e">
        <f t="shared" si="85"/>
        <v>#REF!</v>
      </c>
    </row>
    <row r="353" spans="1:16" ht="24.75" customHeight="1" hidden="1">
      <c r="A353" s="384" t="s">
        <v>51</v>
      </c>
      <c r="B353" s="397" t="s">
        <v>134</v>
      </c>
      <c r="C353" s="1049">
        <f aca="true" t="shared" si="87" ref="C353:L353">SUM(C354:C361)</f>
        <v>455899</v>
      </c>
      <c r="D353" s="1049">
        <f t="shared" si="87"/>
        <v>63343</v>
      </c>
      <c r="E353" s="1049">
        <f t="shared" si="87"/>
        <v>16181</v>
      </c>
      <c r="F353" s="1049">
        <f t="shared" si="87"/>
        <v>0</v>
      </c>
      <c r="G353" s="1049">
        <f t="shared" si="87"/>
        <v>0</v>
      </c>
      <c r="H353" s="1049">
        <f t="shared" si="87"/>
        <v>24743</v>
      </c>
      <c r="I353" s="1049">
        <f t="shared" si="87"/>
        <v>3300</v>
      </c>
      <c r="J353" s="1049">
        <f t="shared" si="87"/>
        <v>19119</v>
      </c>
      <c r="K353" s="1049">
        <f t="shared" si="87"/>
        <v>0</v>
      </c>
      <c r="L353" s="1049">
        <f t="shared" si="87"/>
        <v>392556</v>
      </c>
      <c r="M353" s="1049" t="e">
        <f>'03 '!#REF!+'04 '!#REF!</f>
        <v>#REF!</v>
      </c>
      <c r="N353" s="1049" t="e">
        <f t="shared" si="84"/>
        <v>#REF!</v>
      </c>
      <c r="O353" s="1049" t="e">
        <f>#REF!</f>
        <v>#REF!</v>
      </c>
      <c r="P353" s="1049" t="e">
        <f t="shared" si="85"/>
        <v>#REF!</v>
      </c>
    </row>
    <row r="354" spans="1:16" ht="24.75" customHeight="1" hidden="1">
      <c r="A354" s="395" t="s">
        <v>53</v>
      </c>
      <c r="B354" s="396" t="s">
        <v>135</v>
      </c>
      <c r="C354" s="1049">
        <f aca="true" t="shared" si="88" ref="C354:C362">D354+K354+L354</f>
        <v>75443</v>
      </c>
      <c r="D354" s="1049">
        <f aca="true" t="shared" si="89" ref="D354:D362">E354+F354+G354+H354+I354+J354</f>
        <v>61443</v>
      </c>
      <c r="E354" s="1048">
        <v>15981</v>
      </c>
      <c r="F354" s="1048"/>
      <c r="G354" s="1048"/>
      <c r="H354" s="1048">
        <v>23043</v>
      </c>
      <c r="I354" s="1048">
        <v>3300</v>
      </c>
      <c r="J354" s="1048">
        <v>19119</v>
      </c>
      <c r="K354" s="1048"/>
      <c r="L354" s="1048">
        <v>14000</v>
      </c>
      <c r="M354" s="1048" t="e">
        <f>'03 '!#REF!+'04 '!#REF!</f>
        <v>#REF!</v>
      </c>
      <c r="N354" s="1048" t="e">
        <f t="shared" si="84"/>
        <v>#REF!</v>
      </c>
      <c r="O354" s="1048" t="e">
        <f>#REF!</f>
        <v>#REF!</v>
      </c>
      <c r="P354" s="1048" t="e">
        <f t="shared" si="85"/>
        <v>#REF!</v>
      </c>
    </row>
    <row r="355" spans="1:16" ht="24.75" customHeight="1" hidden="1">
      <c r="A355" s="395" t="s">
        <v>54</v>
      </c>
      <c r="B355" s="396" t="s">
        <v>136</v>
      </c>
      <c r="C355" s="1049">
        <f t="shared" si="88"/>
        <v>0</v>
      </c>
      <c r="D355" s="1049">
        <f t="shared" si="89"/>
        <v>0</v>
      </c>
      <c r="E355" s="1048"/>
      <c r="F355" s="1048"/>
      <c r="G355" s="1048"/>
      <c r="H355" s="1048"/>
      <c r="I355" s="1048"/>
      <c r="J355" s="1048"/>
      <c r="K355" s="1048"/>
      <c r="L355" s="1048"/>
      <c r="M355" s="1048" t="e">
        <f>'03 '!#REF!+'04 '!#REF!</f>
        <v>#REF!</v>
      </c>
      <c r="N355" s="1048" t="e">
        <f t="shared" si="84"/>
        <v>#REF!</v>
      </c>
      <c r="O355" s="1048" t="e">
        <f>#REF!</f>
        <v>#REF!</v>
      </c>
      <c r="P355" s="1048" t="e">
        <f t="shared" si="85"/>
        <v>#REF!</v>
      </c>
    </row>
    <row r="356" spans="1:16" ht="24.75" customHeight="1" hidden="1">
      <c r="A356" s="395" t="s">
        <v>137</v>
      </c>
      <c r="B356" s="396" t="s">
        <v>196</v>
      </c>
      <c r="C356" s="1049">
        <f t="shared" si="88"/>
        <v>0</v>
      </c>
      <c r="D356" s="1049">
        <f t="shared" si="89"/>
        <v>0</v>
      </c>
      <c r="E356" s="1048"/>
      <c r="F356" s="1048"/>
      <c r="G356" s="1048"/>
      <c r="H356" s="1048"/>
      <c r="I356" s="1048"/>
      <c r="J356" s="1048"/>
      <c r="K356" s="1048"/>
      <c r="L356" s="1048"/>
      <c r="M356" s="1048" t="e">
        <f>'03 '!#REF!</f>
        <v>#REF!</v>
      </c>
      <c r="N356" s="1048" t="e">
        <f t="shared" si="84"/>
        <v>#REF!</v>
      </c>
      <c r="O356" s="1048" t="e">
        <f>#REF!</f>
        <v>#REF!</v>
      </c>
      <c r="P356" s="1048" t="e">
        <f t="shared" si="85"/>
        <v>#REF!</v>
      </c>
    </row>
    <row r="357" spans="1:16" ht="24.75" customHeight="1" hidden="1">
      <c r="A357" s="395" t="s">
        <v>139</v>
      </c>
      <c r="B357" s="396" t="s">
        <v>138</v>
      </c>
      <c r="C357" s="1049">
        <f t="shared" si="88"/>
        <v>253354</v>
      </c>
      <c r="D357" s="1049">
        <f t="shared" si="89"/>
        <v>1900</v>
      </c>
      <c r="E357" s="1048">
        <v>200</v>
      </c>
      <c r="F357" s="1048"/>
      <c r="G357" s="1048"/>
      <c r="H357" s="1048">
        <v>1700</v>
      </c>
      <c r="I357" s="1048"/>
      <c r="J357" s="1048"/>
      <c r="K357" s="1048"/>
      <c r="L357" s="1048">
        <v>251454</v>
      </c>
      <c r="M357" s="1048" t="e">
        <f>'03 '!#REF!+'04 '!#REF!</f>
        <v>#REF!</v>
      </c>
      <c r="N357" s="1048" t="e">
        <f t="shared" si="84"/>
        <v>#REF!</v>
      </c>
      <c r="O357" s="1048" t="e">
        <f>#REF!</f>
        <v>#REF!</v>
      </c>
      <c r="P357" s="1048" t="e">
        <f t="shared" si="85"/>
        <v>#REF!</v>
      </c>
    </row>
    <row r="358" spans="1:16" ht="24.75" customHeight="1" hidden="1">
      <c r="A358" s="395" t="s">
        <v>141</v>
      </c>
      <c r="B358" s="396" t="s">
        <v>140</v>
      </c>
      <c r="C358" s="1049">
        <f t="shared" si="88"/>
        <v>0</v>
      </c>
      <c r="D358" s="1049">
        <f t="shared" si="89"/>
        <v>0</v>
      </c>
      <c r="E358" s="1048"/>
      <c r="F358" s="1048"/>
      <c r="G358" s="1048"/>
      <c r="H358" s="1048"/>
      <c r="I358" s="1048"/>
      <c r="J358" s="1048"/>
      <c r="K358" s="1048"/>
      <c r="L358" s="1048"/>
      <c r="M358" s="1048" t="e">
        <f>'03 '!#REF!+'04 '!#REF!</f>
        <v>#REF!</v>
      </c>
      <c r="N358" s="1048" t="e">
        <f t="shared" si="84"/>
        <v>#REF!</v>
      </c>
      <c r="O358" s="1048" t="e">
        <f>#REF!</f>
        <v>#REF!</v>
      </c>
      <c r="P358" s="1048" t="e">
        <f t="shared" si="85"/>
        <v>#REF!</v>
      </c>
    </row>
    <row r="359" spans="1:16" ht="24.75" customHeight="1" hidden="1">
      <c r="A359" s="395" t="s">
        <v>143</v>
      </c>
      <c r="B359" s="396" t="s">
        <v>142</v>
      </c>
      <c r="C359" s="1049">
        <f t="shared" si="88"/>
        <v>0</v>
      </c>
      <c r="D359" s="1049">
        <f t="shared" si="89"/>
        <v>0</v>
      </c>
      <c r="E359" s="1048"/>
      <c r="F359" s="1048"/>
      <c r="G359" s="1048"/>
      <c r="H359" s="1048"/>
      <c r="I359" s="1048"/>
      <c r="J359" s="1048"/>
      <c r="K359" s="1048"/>
      <c r="L359" s="1048"/>
      <c r="M359" s="1048" t="e">
        <f>'03 '!#REF!+'04 '!#REF!</f>
        <v>#REF!</v>
      </c>
      <c r="N359" s="1048" t="e">
        <f t="shared" si="84"/>
        <v>#REF!</v>
      </c>
      <c r="O359" s="1048" t="e">
        <f>#REF!</f>
        <v>#REF!</v>
      </c>
      <c r="P359" s="1048" t="e">
        <f t="shared" si="85"/>
        <v>#REF!</v>
      </c>
    </row>
    <row r="360" spans="1:16" ht="24.75" customHeight="1" hidden="1">
      <c r="A360" s="395" t="s">
        <v>145</v>
      </c>
      <c r="B360" s="398" t="s">
        <v>144</v>
      </c>
      <c r="C360" s="1049">
        <f t="shared" si="88"/>
        <v>0</v>
      </c>
      <c r="D360" s="1049">
        <f t="shared" si="89"/>
        <v>0</v>
      </c>
      <c r="E360" s="1048"/>
      <c r="F360" s="1048"/>
      <c r="G360" s="1048"/>
      <c r="H360" s="1048"/>
      <c r="I360" s="1048"/>
      <c r="J360" s="1048"/>
      <c r="K360" s="1048"/>
      <c r="L360" s="1048"/>
      <c r="M360" s="1048" t="e">
        <f>'03 '!#REF!+'04 '!#REF!</f>
        <v>#REF!</v>
      </c>
      <c r="N360" s="1048" t="e">
        <f t="shared" si="84"/>
        <v>#REF!</v>
      </c>
      <c r="O360" s="1048" t="e">
        <f>#REF!</f>
        <v>#REF!</v>
      </c>
      <c r="P360" s="1048" t="e">
        <f t="shared" si="85"/>
        <v>#REF!</v>
      </c>
    </row>
    <row r="361" spans="1:16" ht="24.75" customHeight="1" hidden="1">
      <c r="A361" s="395" t="s">
        <v>180</v>
      </c>
      <c r="B361" s="396" t="s">
        <v>146</v>
      </c>
      <c r="C361" s="1049">
        <f t="shared" si="88"/>
        <v>127102</v>
      </c>
      <c r="D361" s="1049">
        <f t="shared" si="89"/>
        <v>0</v>
      </c>
      <c r="E361" s="1048"/>
      <c r="F361" s="1048"/>
      <c r="G361" s="1048"/>
      <c r="H361" s="1048"/>
      <c r="I361" s="1048"/>
      <c r="J361" s="1048"/>
      <c r="K361" s="1048"/>
      <c r="L361" s="1048">
        <v>127102</v>
      </c>
      <c r="M361" s="1048" t="e">
        <f>'03 '!#REF!+'04 '!#REF!</f>
        <v>#REF!</v>
      </c>
      <c r="N361" s="1048" t="e">
        <f t="shared" si="84"/>
        <v>#REF!</v>
      </c>
      <c r="O361" s="1048" t="e">
        <f>#REF!</f>
        <v>#REF!</v>
      </c>
      <c r="P361" s="1048" t="e">
        <f t="shared" si="85"/>
        <v>#REF!</v>
      </c>
    </row>
    <row r="362" spans="1:16" ht="24.75" customHeight="1" hidden="1">
      <c r="A362" s="384" t="s">
        <v>52</v>
      </c>
      <c r="B362" s="385" t="s">
        <v>147</v>
      </c>
      <c r="C362" s="1049">
        <f t="shared" si="88"/>
        <v>144532</v>
      </c>
      <c r="D362" s="1049">
        <f t="shared" si="89"/>
        <v>144532</v>
      </c>
      <c r="E362" s="1048">
        <v>17435</v>
      </c>
      <c r="F362" s="1048"/>
      <c r="G362" s="1048">
        <v>127097</v>
      </c>
      <c r="H362" s="1048"/>
      <c r="I362" s="1048"/>
      <c r="J362" s="1048"/>
      <c r="K362" s="1048"/>
      <c r="L362" s="1048"/>
      <c r="M362" s="1049" t="e">
        <f>'03 '!#REF!+'04 '!#REF!</f>
        <v>#REF!</v>
      </c>
      <c r="N362" s="1049" t="e">
        <f t="shared" si="84"/>
        <v>#REF!</v>
      </c>
      <c r="O362" s="1049" t="e">
        <f>#REF!</f>
        <v>#REF!</v>
      </c>
      <c r="P362" s="1049" t="e">
        <f t="shared" si="85"/>
        <v>#REF!</v>
      </c>
    </row>
    <row r="363" spans="1:16" ht="24.75" customHeight="1" hidden="1">
      <c r="A363" s="408" t="s">
        <v>72</v>
      </c>
      <c r="B363" s="426" t="s">
        <v>208</v>
      </c>
      <c r="C363" s="388">
        <f aca="true" t="shared" si="90" ref="C363:L363">(C354+C355+C356)/C353</f>
        <v>0.16548182821195045</v>
      </c>
      <c r="D363" s="386">
        <f t="shared" si="90"/>
        <v>0.9700045782485831</v>
      </c>
      <c r="E363" s="388">
        <f t="shared" si="90"/>
        <v>0.9876398244855077</v>
      </c>
      <c r="F363" s="388" t="e">
        <f t="shared" si="90"/>
        <v>#DIV/0!</v>
      </c>
      <c r="G363" s="388" t="e">
        <f t="shared" si="90"/>
        <v>#DIV/0!</v>
      </c>
      <c r="H363" s="388">
        <f t="shared" si="90"/>
        <v>0.9312936992280645</v>
      </c>
      <c r="I363" s="388">
        <f t="shared" si="90"/>
        <v>1</v>
      </c>
      <c r="J363" s="388">
        <f t="shared" si="90"/>
        <v>1</v>
      </c>
      <c r="K363" s="388" t="e">
        <f t="shared" si="90"/>
        <v>#DIV/0!</v>
      </c>
      <c r="L363" s="388">
        <f t="shared" si="90"/>
        <v>0.03566370148462895</v>
      </c>
      <c r="M363" s="392"/>
      <c r="N363" s="427"/>
      <c r="O363" s="427"/>
      <c r="P363" s="427"/>
    </row>
    <row r="364" spans="1:16" ht="16.5" hidden="1">
      <c r="A364" s="1617" t="s">
        <v>482</v>
      </c>
      <c r="B364" s="1617"/>
      <c r="C364" s="1048">
        <f aca="true" t="shared" si="91" ref="C364:L364">C347-C350-C351-C352</f>
        <v>0</v>
      </c>
      <c r="D364" s="1048">
        <f t="shared" si="91"/>
        <v>0</v>
      </c>
      <c r="E364" s="1048">
        <f t="shared" si="91"/>
        <v>0</v>
      </c>
      <c r="F364" s="1048">
        <f t="shared" si="91"/>
        <v>0</v>
      </c>
      <c r="G364" s="1048">
        <f t="shared" si="91"/>
        <v>0</v>
      </c>
      <c r="H364" s="1048">
        <f t="shared" si="91"/>
        <v>0</v>
      </c>
      <c r="I364" s="1048">
        <f t="shared" si="91"/>
        <v>0</v>
      </c>
      <c r="J364" s="1048">
        <f t="shared" si="91"/>
        <v>0</v>
      </c>
      <c r="K364" s="1048">
        <f t="shared" si="91"/>
        <v>0</v>
      </c>
      <c r="L364" s="1048">
        <f t="shared" si="91"/>
        <v>0</v>
      </c>
      <c r="M364" s="392"/>
      <c r="N364" s="427"/>
      <c r="O364" s="427"/>
      <c r="P364" s="427"/>
    </row>
    <row r="365" spans="1:16" ht="16.5" hidden="1">
      <c r="A365" s="1618" t="s">
        <v>483</v>
      </c>
      <c r="B365" s="1618"/>
      <c r="C365" s="1048">
        <f aca="true" t="shared" si="92" ref="C365:L365">C352-C353-C362</f>
        <v>0</v>
      </c>
      <c r="D365" s="1048">
        <f t="shared" si="92"/>
        <v>0</v>
      </c>
      <c r="E365" s="1048">
        <f t="shared" si="92"/>
        <v>0</v>
      </c>
      <c r="F365" s="1048">
        <f t="shared" si="92"/>
        <v>0</v>
      </c>
      <c r="G365" s="1048">
        <f t="shared" si="92"/>
        <v>0</v>
      </c>
      <c r="H365" s="1048">
        <f t="shared" si="92"/>
        <v>0</v>
      </c>
      <c r="I365" s="1048">
        <f t="shared" si="92"/>
        <v>0</v>
      </c>
      <c r="J365" s="1048">
        <f t="shared" si="92"/>
        <v>0</v>
      </c>
      <c r="K365" s="1048">
        <f t="shared" si="92"/>
        <v>0</v>
      </c>
      <c r="L365" s="1048">
        <f t="shared" si="92"/>
        <v>0</v>
      </c>
      <c r="M365" s="392"/>
      <c r="N365" s="427"/>
      <c r="O365" s="427"/>
      <c r="P365" s="427"/>
    </row>
    <row r="366" spans="1:16" ht="18.75" hidden="1">
      <c r="A366" s="413"/>
      <c r="B366" s="428" t="s">
        <v>502</v>
      </c>
      <c r="C366" s="428"/>
      <c r="D366" s="409"/>
      <c r="E366" s="409"/>
      <c r="F366" s="409"/>
      <c r="G366" s="1599" t="s">
        <v>502</v>
      </c>
      <c r="H366" s="1599"/>
      <c r="I366" s="1599"/>
      <c r="J366" s="1599"/>
      <c r="K366" s="1599"/>
      <c r="L366" s="1599"/>
      <c r="M366" s="413"/>
      <c r="N366" s="413"/>
      <c r="O366" s="413"/>
      <c r="P366" s="413"/>
    </row>
    <row r="367" spans="1:16" ht="18.75" hidden="1">
      <c r="A367" s="1600" t="s">
        <v>4</v>
      </c>
      <c r="B367" s="1600"/>
      <c r="C367" s="1600"/>
      <c r="D367" s="1600"/>
      <c r="E367" s="409"/>
      <c r="F367" s="409"/>
      <c r="G367" s="429"/>
      <c r="H367" s="1601" t="s">
        <v>503</v>
      </c>
      <c r="I367" s="1601"/>
      <c r="J367" s="1601"/>
      <c r="K367" s="1601"/>
      <c r="L367" s="1601"/>
      <c r="M367" s="413"/>
      <c r="N367" s="413"/>
      <c r="O367" s="413"/>
      <c r="P367" s="413"/>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576" t="s">
        <v>33</v>
      </c>
      <c r="B380" s="1577"/>
      <c r="C380" s="412"/>
      <c r="D380" s="1578" t="s">
        <v>75</v>
      </c>
      <c r="E380" s="1578"/>
      <c r="F380" s="1578"/>
      <c r="G380" s="1578"/>
      <c r="H380" s="1578"/>
      <c r="I380" s="1578"/>
      <c r="J380" s="1578"/>
      <c r="K380" s="1579"/>
      <c r="L380" s="1579"/>
      <c r="M380" s="413"/>
    </row>
    <row r="381" spans="1:13" ht="16.5" hidden="1">
      <c r="A381" s="1596" t="s">
        <v>333</v>
      </c>
      <c r="B381" s="1596"/>
      <c r="C381" s="1596"/>
      <c r="D381" s="1578" t="s">
        <v>209</v>
      </c>
      <c r="E381" s="1578"/>
      <c r="F381" s="1578"/>
      <c r="G381" s="1578"/>
      <c r="H381" s="1578"/>
      <c r="I381" s="1578"/>
      <c r="J381" s="1578"/>
      <c r="K381" s="1597" t="s">
        <v>497</v>
      </c>
      <c r="L381" s="1597"/>
      <c r="M381" s="413"/>
    </row>
    <row r="382" spans="1:13" ht="16.5" hidden="1">
      <c r="A382" s="1596" t="s">
        <v>334</v>
      </c>
      <c r="B382" s="1596"/>
      <c r="C382" s="389"/>
      <c r="D382" s="1598" t="s">
        <v>11</v>
      </c>
      <c r="E382" s="1598"/>
      <c r="F382" s="1598"/>
      <c r="G382" s="1598"/>
      <c r="H382" s="1598"/>
      <c r="I382" s="1598"/>
      <c r="J382" s="1598"/>
      <c r="K382" s="1579"/>
      <c r="L382" s="1579"/>
      <c r="M382" s="413"/>
    </row>
    <row r="383" spans="1:13" ht="15.75" hidden="1">
      <c r="A383" s="399" t="s">
        <v>115</v>
      </c>
      <c r="B383" s="399"/>
      <c r="C383" s="390"/>
      <c r="D383" s="416"/>
      <c r="E383" s="416"/>
      <c r="F383" s="417"/>
      <c r="G383" s="417"/>
      <c r="H383" s="417"/>
      <c r="I383" s="417"/>
      <c r="J383" s="417"/>
      <c r="K383" s="1602"/>
      <c r="L383" s="1602"/>
      <c r="M383" s="413"/>
    </row>
    <row r="384" spans="1:13" ht="15.75" hidden="1">
      <c r="A384" s="416"/>
      <c r="B384" s="416" t="s">
        <v>90</v>
      </c>
      <c r="C384" s="1048">
        <v>2566605</v>
      </c>
      <c r="D384" s="1048">
        <v>891117</v>
      </c>
      <c r="E384" s="1048">
        <v>322557</v>
      </c>
      <c r="F384" s="1048"/>
      <c r="G384" s="1048">
        <v>305560</v>
      </c>
      <c r="H384" s="1048"/>
      <c r="I384" s="1048">
        <v>263000</v>
      </c>
      <c r="J384" s="1048"/>
      <c r="K384" s="1048">
        <v>1675488</v>
      </c>
      <c r="L384" s="1048"/>
      <c r="M384" s="413"/>
    </row>
    <row r="385" spans="1:13" ht="15.75" hidden="1">
      <c r="A385" s="1189" t="s">
        <v>67</v>
      </c>
      <c r="B385" s="1190"/>
      <c r="C385" s="1606" t="s">
        <v>38</v>
      </c>
      <c r="D385" s="1607" t="s">
        <v>332</v>
      </c>
      <c r="E385" s="1607"/>
      <c r="F385" s="1607"/>
      <c r="G385" s="1607"/>
      <c r="H385" s="1607"/>
      <c r="I385" s="1607"/>
      <c r="J385" s="1607"/>
      <c r="K385" s="1607"/>
      <c r="L385" s="1607"/>
      <c r="M385" s="413"/>
    </row>
    <row r="386" spans="1:13" ht="15.75" hidden="1">
      <c r="A386" s="1191"/>
      <c r="B386" s="1192"/>
      <c r="C386" s="1606"/>
      <c r="D386" s="1608" t="s">
        <v>200</v>
      </c>
      <c r="E386" s="1609"/>
      <c r="F386" s="1609"/>
      <c r="G386" s="1609"/>
      <c r="H386" s="1609"/>
      <c r="I386" s="1609"/>
      <c r="J386" s="1610"/>
      <c r="K386" s="1611" t="s">
        <v>201</v>
      </c>
      <c r="L386" s="1611" t="s">
        <v>202</v>
      </c>
      <c r="M386" s="413"/>
    </row>
    <row r="387" spans="1:13" ht="15.75" hidden="1">
      <c r="A387" s="1191"/>
      <c r="B387" s="1192"/>
      <c r="C387" s="1606"/>
      <c r="D387" s="1621" t="s">
        <v>37</v>
      </c>
      <c r="E387" s="1622" t="s">
        <v>7</v>
      </c>
      <c r="F387" s="1623"/>
      <c r="G387" s="1623"/>
      <c r="H387" s="1623"/>
      <c r="I387" s="1623"/>
      <c r="J387" s="1624"/>
      <c r="K387" s="1612"/>
      <c r="L387" s="1619"/>
      <c r="M387" s="413"/>
    </row>
    <row r="388" spans="1:16" ht="15.75" hidden="1">
      <c r="A388" s="1604"/>
      <c r="B388" s="1605"/>
      <c r="C388" s="1606"/>
      <c r="D388" s="1621"/>
      <c r="E388" s="418" t="s">
        <v>203</v>
      </c>
      <c r="F388" s="418" t="s">
        <v>204</v>
      </c>
      <c r="G388" s="418" t="s">
        <v>205</v>
      </c>
      <c r="H388" s="418" t="s">
        <v>206</v>
      </c>
      <c r="I388" s="418" t="s">
        <v>335</v>
      </c>
      <c r="J388" s="418" t="s">
        <v>207</v>
      </c>
      <c r="K388" s="1613"/>
      <c r="L388" s="1620"/>
      <c r="M388" s="1614" t="s">
        <v>484</v>
      </c>
      <c r="N388" s="1614"/>
      <c r="O388" s="1614"/>
      <c r="P388" s="1614"/>
    </row>
    <row r="389" spans="1:16" ht="15" hidden="1">
      <c r="A389" s="1615" t="s">
        <v>6</v>
      </c>
      <c r="B389" s="1616"/>
      <c r="C389" s="419">
        <v>1</v>
      </c>
      <c r="D389" s="420">
        <v>2</v>
      </c>
      <c r="E389" s="419">
        <v>3</v>
      </c>
      <c r="F389" s="420">
        <v>4</v>
      </c>
      <c r="G389" s="419">
        <v>5</v>
      </c>
      <c r="H389" s="420">
        <v>6</v>
      </c>
      <c r="I389" s="419">
        <v>7</v>
      </c>
      <c r="J389" s="420">
        <v>8</v>
      </c>
      <c r="K389" s="419">
        <v>9</v>
      </c>
      <c r="L389" s="420">
        <v>10</v>
      </c>
      <c r="M389" s="421" t="s">
        <v>485</v>
      </c>
      <c r="N389" s="422" t="s">
        <v>488</v>
      </c>
      <c r="O389" s="422" t="s">
        <v>486</v>
      </c>
      <c r="P389" s="422" t="s">
        <v>487</v>
      </c>
    </row>
    <row r="390" spans="1:16" ht="24.75" customHeight="1" hidden="1">
      <c r="A390" s="393" t="s">
        <v>0</v>
      </c>
      <c r="B390" s="394" t="s">
        <v>127</v>
      </c>
      <c r="C390" s="1049">
        <f aca="true" t="shared" si="93" ref="C390:L390">C391+C392</f>
        <v>6961324</v>
      </c>
      <c r="D390" s="1049">
        <f t="shared" si="93"/>
        <v>1160486</v>
      </c>
      <c r="E390" s="1049">
        <f t="shared" si="93"/>
        <v>331649</v>
      </c>
      <c r="F390" s="1049">
        <f t="shared" si="93"/>
        <v>0</v>
      </c>
      <c r="G390" s="1049">
        <f t="shared" si="93"/>
        <v>382410</v>
      </c>
      <c r="H390" s="1049">
        <f t="shared" si="93"/>
        <v>109701</v>
      </c>
      <c r="I390" s="1049">
        <f t="shared" si="93"/>
        <v>278351</v>
      </c>
      <c r="J390" s="1049">
        <f t="shared" si="93"/>
        <v>58375</v>
      </c>
      <c r="K390" s="1049">
        <f t="shared" si="93"/>
        <v>0</v>
      </c>
      <c r="L390" s="1049">
        <f t="shared" si="93"/>
        <v>5800838</v>
      </c>
      <c r="M390" s="1049" t="e">
        <f>'03 '!#REF!+'04 '!#REF!</f>
        <v>#REF!</v>
      </c>
      <c r="N390" s="1049" t="e">
        <f aca="true" t="shared" si="94" ref="N390:N405">C390-M390</f>
        <v>#REF!</v>
      </c>
      <c r="O390" s="1049" t="e">
        <f>#REF!</f>
        <v>#REF!</v>
      </c>
      <c r="P390" s="1049" t="e">
        <f aca="true" t="shared" si="95" ref="P390:P405">C390-O390</f>
        <v>#REF!</v>
      </c>
    </row>
    <row r="391" spans="1:16" ht="24.75" customHeight="1" hidden="1">
      <c r="A391" s="395">
        <v>1</v>
      </c>
      <c r="B391" s="396" t="s">
        <v>128</v>
      </c>
      <c r="C391" s="1049">
        <f>D391+K391+L391</f>
        <v>2566605</v>
      </c>
      <c r="D391" s="1049">
        <f>E391+F391+G391+H391+I391+J391</f>
        <v>891117</v>
      </c>
      <c r="E391" s="1048">
        <v>322507</v>
      </c>
      <c r="F391" s="1048">
        <v>0</v>
      </c>
      <c r="G391" s="1048">
        <v>312410</v>
      </c>
      <c r="H391" s="1048">
        <v>0</v>
      </c>
      <c r="I391" s="1048">
        <v>256200</v>
      </c>
      <c r="J391" s="1048">
        <v>0</v>
      </c>
      <c r="K391" s="1048">
        <v>0</v>
      </c>
      <c r="L391" s="1048">
        <v>1675488</v>
      </c>
      <c r="M391" s="1048" t="e">
        <f>'03 '!#REF!+'04 '!#REF!</f>
        <v>#REF!</v>
      </c>
      <c r="N391" s="1048" t="e">
        <f t="shared" si="94"/>
        <v>#REF!</v>
      </c>
      <c r="O391" s="1048" t="e">
        <f>#REF!</f>
        <v>#REF!</v>
      </c>
      <c r="P391" s="1048" t="e">
        <f t="shared" si="95"/>
        <v>#REF!</v>
      </c>
    </row>
    <row r="392" spans="1:16" ht="24.75" customHeight="1" hidden="1">
      <c r="A392" s="395">
        <v>2</v>
      </c>
      <c r="B392" s="396" t="s">
        <v>129</v>
      </c>
      <c r="C392" s="1049">
        <f>D392+K392+L392</f>
        <v>4394719</v>
      </c>
      <c r="D392" s="1049">
        <f>E392+F392+G392+H392+I392+J392</f>
        <v>269369</v>
      </c>
      <c r="E392" s="1048">
        <v>9142</v>
      </c>
      <c r="F392" s="1048">
        <v>0</v>
      </c>
      <c r="G392" s="1048">
        <v>70000</v>
      </c>
      <c r="H392" s="1048">
        <v>109701</v>
      </c>
      <c r="I392" s="1048">
        <v>22151</v>
      </c>
      <c r="J392" s="1048">
        <v>58375</v>
      </c>
      <c r="K392" s="1048">
        <v>0</v>
      </c>
      <c r="L392" s="1048">
        <v>4125350</v>
      </c>
      <c r="M392" s="1048" t="e">
        <f>'03 '!#REF!+'04 '!#REF!</f>
        <v>#REF!</v>
      </c>
      <c r="N392" s="1048" t="e">
        <f t="shared" si="94"/>
        <v>#REF!</v>
      </c>
      <c r="O392" s="1048" t="e">
        <f>#REF!</f>
        <v>#REF!</v>
      </c>
      <c r="P392" s="1048" t="e">
        <f t="shared" si="95"/>
        <v>#REF!</v>
      </c>
    </row>
    <row r="393" spans="1:16" ht="24.75" customHeight="1" hidden="1">
      <c r="A393" s="384" t="s">
        <v>1</v>
      </c>
      <c r="B393" s="385" t="s">
        <v>130</v>
      </c>
      <c r="C393" s="1049">
        <f>D393+K393+L393</f>
        <v>950</v>
      </c>
      <c r="D393" s="1049">
        <f>E393+F393+G393+H393+I393+J393</f>
        <v>950</v>
      </c>
      <c r="E393" s="1048">
        <v>200</v>
      </c>
      <c r="F393" s="1048">
        <v>0</v>
      </c>
      <c r="G393" s="1048">
        <v>0</v>
      </c>
      <c r="H393" s="1048">
        <v>0</v>
      </c>
      <c r="I393" s="1048">
        <v>750</v>
      </c>
      <c r="J393" s="1048">
        <v>0</v>
      </c>
      <c r="K393" s="1048">
        <v>0</v>
      </c>
      <c r="L393" s="1048">
        <v>0</v>
      </c>
      <c r="M393" s="1048" t="e">
        <f>'03 '!#REF!+'04 '!#REF!</f>
        <v>#REF!</v>
      </c>
      <c r="N393" s="1048" t="e">
        <f t="shared" si="94"/>
        <v>#REF!</v>
      </c>
      <c r="O393" s="1048" t="e">
        <f>#REF!</f>
        <v>#REF!</v>
      </c>
      <c r="P393" s="1048" t="e">
        <f t="shared" si="95"/>
        <v>#REF!</v>
      </c>
    </row>
    <row r="394" spans="1:16" ht="24.75" customHeight="1" hidden="1">
      <c r="A394" s="384" t="s">
        <v>9</v>
      </c>
      <c r="B394" s="385" t="s">
        <v>131</v>
      </c>
      <c r="C394" s="1049">
        <f>D394+K394+L394</f>
        <v>0</v>
      </c>
      <c r="D394" s="1049">
        <f>E394+F394+G394+H394+I394+J394</f>
        <v>0</v>
      </c>
      <c r="E394" s="1048">
        <v>0</v>
      </c>
      <c r="F394" s="1048">
        <v>0</v>
      </c>
      <c r="G394" s="1048">
        <v>0</v>
      </c>
      <c r="H394" s="1048">
        <v>0</v>
      </c>
      <c r="I394" s="1048">
        <v>0</v>
      </c>
      <c r="J394" s="1048">
        <v>0</v>
      </c>
      <c r="K394" s="1048">
        <v>0</v>
      </c>
      <c r="L394" s="1048">
        <v>0</v>
      </c>
      <c r="M394" s="1048" t="e">
        <f>'03 '!#REF!+'04 '!#REF!</f>
        <v>#REF!</v>
      </c>
      <c r="N394" s="1048" t="e">
        <f t="shared" si="94"/>
        <v>#REF!</v>
      </c>
      <c r="O394" s="1048" t="e">
        <f>#REF!</f>
        <v>#REF!</v>
      </c>
      <c r="P394" s="1048" t="e">
        <f t="shared" si="95"/>
        <v>#REF!</v>
      </c>
    </row>
    <row r="395" spans="1:16" ht="24.75" customHeight="1" hidden="1">
      <c r="A395" s="384" t="s">
        <v>132</v>
      </c>
      <c r="B395" s="385" t="s">
        <v>133</v>
      </c>
      <c r="C395" s="1049">
        <f aca="true" t="shared" si="96" ref="C395:L395">C396+C405</f>
        <v>6960374</v>
      </c>
      <c r="D395" s="1049">
        <f t="shared" si="96"/>
        <v>1159536</v>
      </c>
      <c r="E395" s="1049">
        <f t="shared" si="96"/>
        <v>331449</v>
      </c>
      <c r="F395" s="1049">
        <f t="shared" si="96"/>
        <v>0</v>
      </c>
      <c r="G395" s="1049">
        <f t="shared" si="96"/>
        <v>382410</v>
      </c>
      <c r="H395" s="1049">
        <f t="shared" si="96"/>
        <v>109701</v>
      </c>
      <c r="I395" s="1049">
        <f t="shared" si="96"/>
        <v>277601</v>
      </c>
      <c r="J395" s="1049">
        <f t="shared" si="96"/>
        <v>58375</v>
      </c>
      <c r="K395" s="1049">
        <f t="shared" si="96"/>
        <v>0</v>
      </c>
      <c r="L395" s="1049">
        <f t="shared" si="96"/>
        <v>5800838</v>
      </c>
      <c r="M395" s="1049" t="e">
        <f>'03 '!#REF!+'04 '!#REF!</f>
        <v>#REF!</v>
      </c>
      <c r="N395" s="1049" t="e">
        <f t="shared" si="94"/>
        <v>#REF!</v>
      </c>
      <c r="O395" s="1049" t="e">
        <f>#REF!</f>
        <v>#REF!</v>
      </c>
      <c r="P395" s="1049" t="e">
        <f t="shared" si="95"/>
        <v>#REF!</v>
      </c>
    </row>
    <row r="396" spans="1:16" ht="24.75" customHeight="1" hidden="1">
      <c r="A396" s="384" t="s">
        <v>51</v>
      </c>
      <c r="B396" s="397" t="s">
        <v>134</v>
      </c>
      <c r="C396" s="1049">
        <f aca="true" t="shared" si="97" ref="C396:L396">SUM(C397:C404)</f>
        <v>6284923</v>
      </c>
      <c r="D396" s="1049">
        <f t="shared" si="97"/>
        <v>484085</v>
      </c>
      <c r="E396" s="1049">
        <f t="shared" si="97"/>
        <v>254828</v>
      </c>
      <c r="F396" s="1049">
        <f t="shared" si="97"/>
        <v>0</v>
      </c>
      <c r="G396" s="1049">
        <f t="shared" si="97"/>
        <v>83280</v>
      </c>
      <c r="H396" s="1049">
        <f t="shared" si="97"/>
        <v>1201</v>
      </c>
      <c r="I396" s="1049">
        <f t="shared" si="97"/>
        <v>86401</v>
      </c>
      <c r="J396" s="1049">
        <f t="shared" si="97"/>
        <v>58375</v>
      </c>
      <c r="K396" s="1049">
        <f t="shared" si="97"/>
        <v>0</v>
      </c>
      <c r="L396" s="1049">
        <f t="shared" si="97"/>
        <v>5800838</v>
      </c>
      <c r="M396" s="1049" t="e">
        <f>'03 '!#REF!+'04 '!#REF!</f>
        <v>#REF!</v>
      </c>
      <c r="N396" s="1049" t="e">
        <f t="shared" si="94"/>
        <v>#REF!</v>
      </c>
      <c r="O396" s="1049" t="e">
        <f>#REF!</f>
        <v>#REF!</v>
      </c>
      <c r="P396" s="1049" t="e">
        <f t="shared" si="95"/>
        <v>#REF!</v>
      </c>
    </row>
    <row r="397" spans="1:16" ht="24.75" customHeight="1" hidden="1">
      <c r="A397" s="395" t="s">
        <v>53</v>
      </c>
      <c r="B397" s="396" t="s">
        <v>135</v>
      </c>
      <c r="C397" s="1049">
        <f aca="true" t="shared" si="98" ref="C397:C405">D397+K397+L397</f>
        <v>88177</v>
      </c>
      <c r="D397" s="1049">
        <f aca="true" t="shared" si="99" ref="D397:D405">E397+F397+G397+H397+I397+J397</f>
        <v>75577</v>
      </c>
      <c r="E397" s="1048">
        <v>4500</v>
      </c>
      <c r="F397" s="1048">
        <v>0</v>
      </c>
      <c r="G397" s="1048">
        <v>10000</v>
      </c>
      <c r="H397" s="1048">
        <v>1201</v>
      </c>
      <c r="I397" s="1048">
        <v>1501</v>
      </c>
      <c r="J397" s="1048">
        <v>58375</v>
      </c>
      <c r="K397" s="1048">
        <v>0</v>
      </c>
      <c r="L397" s="1048">
        <v>12600</v>
      </c>
      <c r="M397" s="1048" t="e">
        <f>'03 '!#REF!+'04 '!#REF!</f>
        <v>#REF!</v>
      </c>
      <c r="N397" s="1048" t="e">
        <f t="shared" si="94"/>
        <v>#REF!</v>
      </c>
      <c r="O397" s="1048" t="e">
        <f>#REF!</f>
        <v>#REF!</v>
      </c>
      <c r="P397" s="1048" t="e">
        <f t="shared" si="95"/>
        <v>#REF!</v>
      </c>
    </row>
    <row r="398" spans="1:16" ht="24.75" customHeight="1" hidden="1">
      <c r="A398" s="395" t="s">
        <v>54</v>
      </c>
      <c r="B398" s="396" t="s">
        <v>136</v>
      </c>
      <c r="C398" s="1049">
        <f t="shared" si="98"/>
        <v>0</v>
      </c>
      <c r="D398" s="1049">
        <f t="shared" si="99"/>
        <v>0</v>
      </c>
      <c r="E398" s="1048">
        <v>0</v>
      </c>
      <c r="F398" s="1048">
        <v>0</v>
      </c>
      <c r="G398" s="1048">
        <v>0</v>
      </c>
      <c r="H398" s="1048">
        <v>0</v>
      </c>
      <c r="I398" s="1048">
        <v>0</v>
      </c>
      <c r="J398" s="1048">
        <v>0</v>
      </c>
      <c r="K398" s="1048">
        <v>0</v>
      </c>
      <c r="L398" s="1048">
        <v>0</v>
      </c>
      <c r="M398" s="1048" t="e">
        <f>'03 '!#REF!+'04 '!#REF!</f>
        <v>#REF!</v>
      </c>
      <c r="N398" s="1048" t="e">
        <f t="shared" si="94"/>
        <v>#REF!</v>
      </c>
      <c r="O398" s="1048" t="e">
        <f>#REF!</f>
        <v>#REF!</v>
      </c>
      <c r="P398" s="1048" t="e">
        <f t="shared" si="95"/>
        <v>#REF!</v>
      </c>
    </row>
    <row r="399" spans="1:16" ht="24.75" customHeight="1" hidden="1">
      <c r="A399" s="395" t="s">
        <v>137</v>
      </c>
      <c r="B399" s="396" t="s">
        <v>196</v>
      </c>
      <c r="C399" s="1049">
        <f t="shared" si="98"/>
        <v>4500</v>
      </c>
      <c r="D399" s="1049">
        <f t="shared" si="99"/>
        <v>4500</v>
      </c>
      <c r="E399" s="1048">
        <v>0</v>
      </c>
      <c r="F399" s="1048">
        <v>0</v>
      </c>
      <c r="G399" s="1048">
        <v>4500</v>
      </c>
      <c r="H399" s="1048">
        <v>0</v>
      </c>
      <c r="I399" s="1048">
        <v>0</v>
      </c>
      <c r="J399" s="1048">
        <v>0</v>
      </c>
      <c r="K399" s="1048">
        <v>0</v>
      </c>
      <c r="L399" s="1048">
        <v>0</v>
      </c>
      <c r="M399" s="1048" t="e">
        <f>'03 '!#REF!</f>
        <v>#REF!</v>
      </c>
      <c r="N399" s="1048" t="e">
        <f t="shared" si="94"/>
        <v>#REF!</v>
      </c>
      <c r="O399" s="1048" t="e">
        <f>#REF!</f>
        <v>#REF!</v>
      </c>
      <c r="P399" s="1048" t="e">
        <f t="shared" si="95"/>
        <v>#REF!</v>
      </c>
    </row>
    <row r="400" spans="1:16" ht="24.75" customHeight="1" hidden="1">
      <c r="A400" s="395" t="s">
        <v>139</v>
      </c>
      <c r="B400" s="396" t="s">
        <v>138</v>
      </c>
      <c r="C400" s="1049">
        <f t="shared" si="98"/>
        <v>4418051</v>
      </c>
      <c r="D400" s="1049">
        <f t="shared" si="99"/>
        <v>108583</v>
      </c>
      <c r="E400" s="1048">
        <v>10903</v>
      </c>
      <c r="F400" s="1048">
        <v>0</v>
      </c>
      <c r="G400" s="1048">
        <v>61780</v>
      </c>
      <c r="H400" s="1048">
        <v>0</v>
      </c>
      <c r="I400" s="1048">
        <v>35900</v>
      </c>
      <c r="J400" s="1048">
        <v>0</v>
      </c>
      <c r="K400" s="1048">
        <v>0</v>
      </c>
      <c r="L400" s="1048">
        <v>4309468</v>
      </c>
      <c r="M400" s="1048" t="e">
        <f>'03 '!#REF!+'04 '!#REF!</f>
        <v>#REF!</v>
      </c>
      <c r="N400" s="1048" t="e">
        <f t="shared" si="94"/>
        <v>#REF!</v>
      </c>
      <c r="O400" s="1048" t="e">
        <f>#REF!</f>
        <v>#REF!</v>
      </c>
      <c r="P400" s="1048" t="e">
        <f t="shared" si="95"/>
        <v>#REF!</v>
      </c>
    </row>
    <row r="401" spans="1:16" ht="24.75" customHeight="1" hidden="1">
      <c r="A401" s="395" t="s">
        <v>141</v>
      </c>
      <c r="B401" s="396" t="s">
        <v>140</v>
      </c>
      <c r="C401" s="1049">
        <f t="shared" si="98"/>
        <v>50472</v>
      </c>
      <c r="D401" s="1049">
        <f t="shared" si="99"/>
        <v>50472</v>
      </c>
      <c r="E401" s="1048">
        <v>1472</v>
      </c>
      <c r="F401" s="1048">
        <v>0</v>
      </c>
      <c r="G401" s="1048">
        <v>0</v>
      </c>
      <c r="H401" s="1048">
        <v>0</v>
      </c>
      <c r="I401" s="1048">
        <v>49000</v>
      </c>
      <c r="J401" s="1048">
        <v>0</v>
      </c>
      <c r="K401" s="1048">
        <v>0</v>
      </c>
      <c r="L401" s="1048">
        <v>0</v>
      </c>
      <c r="M401" s="1048" t="e">
        <f>'03 '!#REF!+'04 '!#REF!</f>
        <v>#REF!</v>
      </c>
      <c r="N401" s="1048" t="e">
        <f t="shared" si="94"/>
        <v>#REF!</v>
      </c>
      <c r="O401" s="1048" t="e">
        <f>#REF!</f>
        <v>#REF!</v>
      </c>
      <c r="P401" s="1048" t="e">
        <f t="shared" si="95"/>
        <v>#REF!</v>
      </c>
    </row>
    <row r="402" spans="1:16" ht="24.75" customHeight="1" hidden="1">
      <c r="A402" s="395" t="s">
        <v>143</v>
      </c>
      <c r="B402" s="396" t="s">
        <v>142</v>
      </c>
      <c r="C402" s="1049">
        <f t="shared" si="98"/>
        <v>0</v>
      </c>
      <c r="D402" s="1049">
        <f t="shared" si="99"/>
        <v>0</v>
      </c>
      <c r="E402" s="1048">
        <v>0</v>
      </c>
      <c r="F402" s="1048">
        <v>0</v>
      </c>
      <c r="G402" s="1048">
        <v>0</v>
      </c>
      <c r="H402" s="1048">
        <v>0</v>
      </c>
      <c r="I402" s="1048">
        <v>0</v>
      </c>
      <c r="J402" s="1048">
        <v>0</v>
      </c>
      <c r="K402" s="1048">
        <v>0</v>
      </c>
      <c r="L402" s="1048">
        <v>0</v>
      </c>
      <c r="M402" s="1048" t="e">
        <f>'03 '!#REF!+'04 '!#REF!</f>
        <v>#REF!</v>
      </c>
      <c r="N402" s="1048" t="e">
        <f t="shared" si="94"/>
        <v>#REF!</v>
      </c>
      <c r="O402" s="1048" t="e">
        <f>#REF!</f>
        <v>#REF!</v>
      </c>
      <c r="P402" s="1048" t="e">
        <f t="shared" si="95"/>
        <v>#REF!</v>
      </c>
    </row>
    <row r="403" spans="1:16" ht="24.75" customHeight="1" hidden="1">
      <c r="A403" s="395" t="s">
        <v>145</v>
      </c>
      <c r="B403" s="398" t="s">
        <v>144</v>
      </c>
      <c r="C403" s="1049">
        <f t="shared" si="98"/>
        <v>0</v>
      </c>
      <c r="D403" s="1049">
        <f t="shared" si="99"/>
        <v>0</v>
      </c>
      <c r="E403" s="1048">
        <v>0</v>
      </c>
      <c r="F403" s="1048">
        <v>0</v>
      </c>
      <c r="G403" s="1048">
        <v>0</v>
      </c>
      <c r="H403" s="1048">
        <v>0</v>
      </c>
      <c r="I403" s="1048">
        <v>0</v>
      </c>
      <c r="J403" s="1048">
        <v>0</v>
      </c>
      <c r="K403" s="1048">
        <v>0</v>
      </c>
      <c r="L403" s="1048">
        <v>0</v>
      </c>
      <c r="M403" s="1048" t="e">
        <f>'03 '!#REF!+'04 '!#REF!</f>
        <v>#REF!</v>
      </c>
      <c r="N403" s="1048" t="e">
        <f t="shared" si="94"/>
        <v>#REF!</v>
      </c>
      <c r="O403" s="1048" t="e">
        <f>#REF!</f>
        <v>#REF!</v>
      </c>
      <c r="P403" s="1048" t="e">
        <f t="shared" si="95"/>
        <v>#REF!</v>
      </c>
    </row>
    <row r="404" spans="1:16" ht="24.75" customHeight="1" hidden="1">
      <c r="A404" s="395" t="s">
        <v>180</v>
      </c>
      <c r="B404" s="396" t="s">
        <v>146</v>
      </c>
      <c r="C404" s="1049">
        <f t="shared" si="98"/>
        <v>1723723</v>
      </c>
      <c r="D404" s="1049">
        <f t="shared" si="99"/>
        <v>244953</v>
      </c>
      <c r="E404" s="1048">
        <v>237953</v>
      </c>
      <c r="F404" s="1048">
        <v>0</v>
      </c>
      <c r="G404" s="1048">
        <v>7000</v>
      </c>
      <c r="H404" s="1048">
        <v>0</v>
      </c>
      <c r="I404" s="1048">
        <v>0</v>
      </c>
      <c r="J404" s="1048">
        <v>0</v>
      </c>
      <c r="K404" s="1048">
        <v>0</v>
      </c>
      <c r="L404" s="1048">
        <v>1478770</v>
      </c>
      <c r="M404" s="1048" t="e">
        <f>'03 '!#REF!+'04 '!#REF!</f>
        <v>#REF!</v>
      </c>
      <c r="N404" s="1048" t="e">
        <f t="shared" si="94"/>
        <v>#REF!</v>
      </c>
      <c r="O404" s="1048" t="e">
        <f>#REF!</f>
        <v>#REF!</v>
      </c>
      <c r="P404" s="1048" t="e">
        <f t="shared" si="95"/>
        <v>#REF!</v>
      </c>
    </row>
    <row r="405" spans="1:16" ht="24.75" customHeight="1" hidden="1">
      <c r="A405" s="384" t="s">
        <v>52</v>
      </c>
      <c r="B405" s="385" t="s">
        <v>147</v>
      </c>
      <c r="C405" s="1049">
        <f t="shared" si="98"/>
        <v>675451</v>
      </c>
      <c r="D405" s="1049">
        <f t="shared" si="99"/>
        <v>675451</v>
      </c>
      <c r="E405" s="1048">
        <v>76621</v>
      </c>
      <c r="F405" s="1048">
        <v>0</v>
      </c>
      <c r="G405" s="1048">
        <v>299130</v>
      </c>
      <c r="H405" s="1048">
        <v>108500</v>
      </c>
      <c r="I405" s="1048">
        <v>191200</v>
      </c>
      <c r="J405" s="1048">
        <v>0</v>
      </c>
      <c r="K405" s="1048">
        <v>0</v>
      </c>
      <c r="L405" s="1048">
        <v>0</v>
      </c>
      <c r="M405" s="1049" t="e">
        <f>'03 '!#REF!+'04 '!#REF!</f>
        <v>#REF!</v>
      </c>
      <c r="N405" s="1049" t="e">
        <f t="shared" si="94"/>
        <v>#REF!</v>
      </c>
      <c r="O405" s="1049" t="e">
        <f>#REF!</f>
        <v>#REF!</v>
      </c>
      <c r="P405" s="1049" t="e">
        <f t="shared" si="95"/>
        <v>#REF!</v>
      </c>
    </row>
    <row r="406" spans="1:16" ht="24.75" customHeight="1" hidden="1">
      <c r="A406" s="408" t="s">
        <v>72</v>
      </c>
      <c r="B406" s="426" t="s">
        <v>208</v>
      </c>
      <c r="C406" s="388">
        <f aca="true" t="shared" si="100" ref="C406:L406">(C397+C398+C399)/C396</f>
        <v>0.014745924492631016</v>
      </c>
      <c r="D406" s="386">
        <f t="shared" si="100"/>
        <v>0.16541929619798176</v>
      </c>
      <c r="E406" s="388">
        <f t="shared" si="100"/>
        <v>0.017658969971902617</v>
      </c>
      <c r="F406" s="388" t="e">
        <f t="shared" si="100"/>
        <v>#DIV/0!</v>
      </c>
      <c r="G406" s="388">
        <f t="shared" si="100"/>
        <v>0.17411143131604226</v>
      </c>
      <c r="H406" s="388">
        <f t="shared" si="100"/>
        <v>1</v>
      </c>
      <c r="I406" s="388">
        <f t="shared" si="100"/>
        <v>0.01737248411476719</v>
      </c>
      <c r="J406" s="388">
        <f t="shared" si="100"/>
        <v>1</v>
      </c>
      <c r="K406" s="388" t="e">
        <f t="shared" si="100"/>
        <v>#DIV/0!</v>
      </c>
      <c r="L406" s="388">
        <f t="shared" si="100"/>
        <v>0.0021720999621089227</v>
      </c>
      <c r="M406" s="392"/>
      <c r="N406" s="427"/>
      <c r="O406" s="427"/>
      <c r="P406" s="427"/>
    </row>
    <row r="407" spans="1:16" ht="16.5" hidden="1">
      <c r="A407" s="1617" t="s">
        <v>482</v>
      </c>
      <c r="B407" s="1617"/>
      <c r="C407" s="1048">
        <f aca="true" t="shared" si="101" ref="C407:L407">C390-C393-C394-C395</f>
        <v>0</v>
      </c>
      <c r="D407" s="1048">
        <f t="shared" si="101"/>
        <v>0</v>
      </c>
      <c r="E407" s="1048">
        <f t="shared" si="101"/>
        <v>0</v>
      </c>
      <c r="F407" s="1048">
        <f t="shared" si="101"/>
        <v>0</v>
      </c>
      <c r="G407" s="1048">
        <f t="shared" si="101"/>
        <v>0</v>
      </c>
      <c r="H407" s="1048">
        <f t="shared" si="101"/>
        <v>0</v>
      </c>
      <c r="I407" s="1048">
        <f t="shared" si="101"/>
        <v>0</v>
      </c>
      <c r="J407" s="1048">
        <f t="shared" si="101"/>
        <v>0</v>
      </c>
      <c r="K407" s="1048">
        <f t="shared" si="101"/>
        <v>0</v>
      </c>
      <c r="L407" s="1048">
        <f t="shared" si="101"/>
        <v>0</v>
      </c>
      <c r="M407" s="392"/>
      <c r="N407" s="427"/>
      <c r="O407" s="427"/>
      <c r="P407" s="427"/>
    </row>
    <row r="408" spans="1:16" ht="16.5" hidden="1">
      <c r="A408" s="1618" t="s">
        <v>483</v>
      </c>
      <c r="B408" s="1618"/>
      <c r="C408" s="1048">
        <f aca="true" t="shared" si="102" ref="C408:L408">C395-C396-C405</f>
        <v>0</v>
      </c>
      <c r="D408" s="1048">
        <f t="shared" si="102"/>
        <v>0</v>
      </c>
      <c r="E408" s="1048">
        <f t="shared" si="102"/>
        <v>0</v>
      </c>
      <c r="F408" s="1048">
        <f t="shared" si="102"/>
        <v>0</v>
      </c>
      <c r="G408" s="1048">
        <f t="shared" si="102"/>
        <v>0</v>
      </c>
      <c r="H408" s="1048">
        <f t="shared" si="102"/>
        <v>0</v>
      </c>
      <c r="I408" s="1048">
        <f t="shared" si="102"/>
        <v>0</v>
      </c>
      <c r="J408" s="1048">
        <f t="shared" si="102"/>
        <v>0</v>
      </c>
      <c r="K408" s="1048">
        <f t="shared" si="102"/>
        <v>0</v>
      </c>
      <c r="L408" s="1048">
        <f t="shared" si="102"/>
        <v>0</v>
      </c>
      <c r="M408" s="392"/>
      <c r="N408" s="427"/>
      <c r="O408" s="427"/>
      <c r="P408" s="427"/>
    </row>
    <row r="409" spans="1:16" ht="18.75" hidden="1">
      <c r="A409" s="413"/>
      <c r="B409" s="428" t="s">
        <v>502</v>
      </c>
      <c r="C409" s="428"/>
      <c r="D409" s="409"/>
      <c r="E409" s="409"/>
      <c r="F409" s="409"/>
      <c r="G409" s="1599" t="s">
        <v>502</v>
      </c>
      <c r="H409" s="1599"/>
      <c r="I409" s="1599"/>
      <c r="J409" s="1599"/>
      <c r="K409" s="1599"/>
      <c r="L409" s="1599"/>
      <c r="M409" s="413"/>
      <c r="N409" s="413"/>
      <c r="O409" s="413"/>
      <c r="P409" s="413"/>
    </row>
    <row r="410" spans="1:16" ht="18.75" hidden="1">
      <c r="A410" s="1600" t="s">
        <v>4</v>
      </c>
      <c r="B410" s="1600"/>
      <c r="C410" s="1600"/>
      <c r="D410" s="1600"/>
      <c r="E410" s="409"/>
      <c r="F410" s="409"/>
      <c r="G410" s="429"/>
      <c r="H410" s="1601" t="s">
        <v>503</v>
      </c>
      <c r="I410" s="1601"/>
      <c r="J410" s="1601"/>
      <c r="K410" s="1601"/>
      <c r="L410" s="1601"/>
      <c r="M410" s="413"/>
      <c r="N410" s="413"/>
      <c r="O410" s="413"/>
      <c r="P410" s="413"/>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576" t="s">
        <v>33</v>
      </c>
      <c r="B427" s="1577"/>
      <c r="C427" s="412"/>
      <c r="D427" s="1578" t="s">
        <v>75</v>
      </c>
      <c r="E427" s="1578"/>
      <c r="F427" s="1578"/>
      <c r="G427" s="1578"/>
      <c r="H427" s="1578"/>
      <c r="I427" s="1578"/>
      <c r="J427" s="1578"/>
      <c r="K427" s="1579"/>
      <c r="L427" s="1579"/>
      <c r="M427" s="413"/>
    </row>
    <row r="428" spans="1:13" ht="16.5" hidden="1">
      <c r="A428" s="1596" t="s">
        <v>333</v>
      </c>
      <c r="B428" s="1596"/>
      <c r="C428" s="1596"/>
      <c r="D428" s="1578" t="s">
        <v>209</v>
      </c>
      <c r="E428" s="1578"/>
      <c r="F428" s="1578"/>
      <c r="G428" s="1578"/>
      <c r="H428" s="1578"/>
      <c r="I428" s="1578"/>
      <c r="J428" s="1578"/>
      <c r="K428" s="1597" t="s">
        <v>498</v>
      </c>
      <c r="L428" s="1597"/>
      <c r="M428" s="413"/>
    </row>
    <row r="429" spans="1:13" ht="16.5" hidden="1">
      <c r="A429" s="1596" t="s">
        <v>334</v>
      </c>
      <c r="B429" s="1596"/>
      <c r="C429" s="389"/>
      <c r="D429" s="1598" t="s">
        <v>11</v>
      </c>
      <c r="E429" s="1598"/>
      <c r="F429" s="1598"/>
      <c r="G429" s="1598"/>
      <c r="H429" s="1598"/>
      <c r="I429" s="1598"/>
      <c r="J429" s="1598"/>
      <c r="K429" s="1579"/>
      <c r="L429" s="1579"/>
      <c r="M429" s="413"/>
    </row>
    <row r="430" spans="1:13" ht="15.75" hidden="1">
      <c r="A430" s="399" t="s">
        <v>115</v>
      </c>
      <c r="B430" s="399"/>
      <c r="C430" s="390"/>
      <c r="D430" s="416"/>
      <c r="E430" s="416"/>
      <c r="F430" s="417"/>
      <c r="G430" s="417"/>
      <c r="H430" s="417"/>
      <c r="I430" s="417"/>
      <c r="J430" s="417"/>
      <c r="K430" s="1602"/>
      <c r="L430" s="1602"/>
      <c r="M430" s="413"/>
    </row>
    <row r="431" spans="1:13" ht="15.75" hidden="1">
      <c r="A431" s="416"/>
      <c r="B431" s="416" t="s">
        <v>90</v>
      </c>
      <c r="C431" s="416"/>
      <c r="D431" s="416"/>
      <c r="E431" s="416"/>
      <c r="F431" s="416"/>
      <c r="G431" s="416"/>
      <c r="H431" s="416"/>
      <c r="I431" s="416"/>
      <c r="J431" s="416"/>
      <c r="K431" s="1603"/>
      <c r="L431" s="1603"/>
      <c r="M431" s="413"/>
    </row>
    <row r="432" spans="1:13" ht="15.75" hidden="1">
      <c r="A432" s="1189" t="s">
        <v>67</v>
      </c>
      <c r="B432" s="1190"/>
      <c r="C432" s="1606" t="s">
        <v>38</v>
      </c>
      <c r="D432" s="1607" t="s">
        <v>332</v>
      </c>
      <c r="E432" s="1607"/>
      <c r="F432" s="1607"/>
      <c r="G432" s="1607"/>
      <c r="H432" s="1607"/>
      <c r="I432" s="1607"/>
      <c r="J432" s="1607"/>
      <c r="K432" s="1607"/>
      <c r="L432" s="1607"/>
      <c r="M432" s="413"/>
    </row>
    <row r="433" spans="1:13" ht="15.75" hidden="1">
      <c r="A433" s="1191"/>
      <c r="B433" s="1192"/>
      <c r="C433" s="1606"/>
      <c r="D433" s="1608" t="s">
        <v>200</v>
      </c>
      <c r="E433" s="1609"/>
      <c r="F433" s="1609"/>
      <c r="G433" s="1609"/>
      <c r="H433" s="1609"/>
      <c r="I433" s="1609"/>
      <c r="J433" s="1610"/>
      <c r="K433" s="1611" t="s">
        <v>201</v>
      </c>
      <c r="L433" s="1611" t="s">
        <v>202</v>
      </c>
      <c r="M433" s="413"/>
    </row>
    <row r="434" spans="1:13" ht="15.75" hidden="1">
      <c r="A434" s="1191"/>
      <c r="B434" s="1192"/>
      <c r="C434" s="1606"/>
      <c r="D434" s="1621" t="s">
        <v>37</v>
      </c>
      <c r="E434" s="1622" t="s">
        <v>7</v>
      </c>
      <c r="F434" s="1623"/>
      <c r="G434" s="1623"/>
      <c r="H434" s="1623"/>
      <c r="I434" s="1623"/>
      <c r="J434" s="1624"/>
      <c r="K434" s="1612"/>
      <c r="L434" s="1619"/>
      <c r="M434" s="413"/>
    </row>
    <row r="435" spans="1:16" ht="15.75" hidden="1">
      <c r="A435" s="1604"/>
      <c r="B435" s="1605"/>
      <c r="C435" s="1606"/>
      <c r="D435" s="1621"/>
      <c r="E435" s="418" t="s">
        <v>203</v>
      </c>
      <c r="F435" s="418" t="s">
        <v>204</v>
      </c>
      <c r="G435" s="418" t="s">
        <v>205</v>
      </c>
      <c r="H435" s="418" t="s">
        <v>206</v>
      </c>
      <c r="I435" s="418" t="s">
        <v>335</v>
      </c>
      <c r="J435" s="418" t="s">
        <v>207</v>
      </c>
      <c r="K435" s="1613"/>
      <c r="L435" s="1620"/>
      <c r="M435" s="1614" t="s">
        <v>484</v>
      </c>
      <c r="N435" s="1614"/>
      <c r="O435" s="1614"/>
      <c r="P435" s="1614"/>
    </row>
    <row r="436" spans="1:16" ht="15" hidden="1">
      <c r="A436" s="1615" t="s">
        <v>6</v>
      </c>
      <c r="B436" s="1616"/>
      <c r="C436" s="419">
        <v>1</v>
      </c>
      <c r="D436" s="420">
        <v>2</v>
      </c>
      <c r="E436" s="419">
        <v>3</v>
      </c>
      <c r="F436" s="420">
        <v>4</v>
      </c>
      <c r="G436" s="419">
        <v>5</v>
      </c>
      <c r="H436" s="420">
        <v>6</v>
      </c>
      <c r="I436" s="419">
        <v>7</v>
      </c>
      <c r="J436" s="420">
        <v>8</v>
      </c>
      <c r="K436" s="419">
        <v>9</v>
      </c>
      <c r="L436" s="420">
        <v>10</v>
      </c>
      <c r="M436" s="421" t="s">
        <v>485</v>
      </c>
      <c r="N436" s="422" t="s">
        <v>488</v>
      </c>
      <c r="O436" s="422" t="s">
        <v>486</v>
      </c>
      <c r="P436" s="422" t="s">
        <v>487</v>
      </c>
    </row>
    <row r="437" spans="1:16" ht="24.75" customHeight="1" hidden="1">
      <c r="A437" s="393" t="s">
        <v>0</v>
      </c>
      <c r="B437" s="394" t="s">
        <v>127</v>
      </c>
      <c r="C437" s="1049">
        <f aca="true" t="shared" si="103" ref="C437:L437">C438+C439</f>
        <v>5449092</v>
      </c>
      <c r="D437" s="1049">
        <f t="shared" si="103"/>
        <v>447871</v>
      </c>
      <c r="E437" s="1049">
        <f t="shared" si="103"/>
        <v>262468</v>
      </c>
      <c r="F437" s="1049">
        <f t="shared" si="103"/>
        <v>0</v>
      </c>
      <c r="G437" s="1049">
        <f t="shared" si="103"/>
        <v>115140</v>
      </c>
      <c r="H437" s="1049">
        <f t="shared" si="103"/>
        <v>16950</v>
      </c>
      <c r="I437" s="1049">
        <f t="shared" si="103"/>
        <v>21311</v>
      </c>
      <c r="J437" s="1049">
        <f t="shared" si="103"/>
        <v>32002</v>
      </c>
      <c r="K437" s="1049">
        <f t="shared" si="103"/>
        <v>0</v>
      </c>
      <c r="L437" s="1049">
        <f t="shared" si="103"/>
        <v>5001221</v>
      </c>
      <c r="M437" s="1049" t="e">
        <f>'03 '!#REF!+'04 '!#REF!</f>
        <v>#REF!</v>
      </c>
      <c r="N437" s="1049" t="e">
        <f aca="true" t="shared" si="104" ref="N437:N452">C437-M437</f>
        <v>#REF!</v>
      </c>
      <c r="O437" s="1049" t="e">
        <f>#REF!</f>
        <v>#REF!</v>
      </c>
      <c r="P437" s="1049" t="e">
        <f aca="true" t="shared" si="105" ref="P437:P452">C437-O437</f>
        <v>#REF!</v>
      </c>
    </row>
    <row r="438" spans="1:16" ht="24.75" customHeight="1" hidden="1">
      <c r="A438" s="395">
        <v>1</v>
      </c>
      <c r="B438" s="396" t="s">
        <v>128</v>
      </c>
      <c r="C438" s="1049">
        <f>D438+K438+L438</f>
        <v>4888044</v>
      </c>
      <c r="D438" s="1049">
        <f>E438+F438+G438+H438+I438+J438</f>
        <v>376330</v>
      </c>
      <c r="E438" s="1048">
        <v>238379</v>
      </c>
      <c r="F438" s="1048"/>
      <c r="G438" s="1048">
        <v>115140</v>
      </c>
      <c r="H438" s="1048">
        <v>1500</v>
      </c>
      <c r="I438" s="1048">
        <v>21311</v>
      </c>
      <c r="J438" s="1048"/>
      <c r="K438" s="1048"/>
      <c r="L438" s="1048">
        <v>4511714</v>
      </c>
      <c r="M438" s="1048" t="e">
        <f>'03 '!#REF!+'04 '!#REF!</f>
        <v>#REF!</v>
      </c>
      <c r="N438" s="1048" t="e">
        <f t="shared" si="104"/>
        <v>#REF!</v>
      </c>
      <c r="O438" s="1048" t="e">
        <f>#REF!</f>
        <v>#REF!</v>
      </c>
      <c r="P438" s="1048" t="e">
        <f t="shared" si="105"/>
        <v>#REF!</v>
      </c>
    </row>
    <row r="439" spans="1:16" ht="24.75" customHeight="1" hidden="1">
      <c r="A439" s="395">
        <v>2</v>
      </c>
      <c r="B439" s="396" t="s">
        <v>129</v>
      </c>
      <c r="C439" s="1049">
        <f>D439+K439+L439</f>
        <v>561048</v>
      </c>
      <c r="D439" s="1049">
        <f>E439+F439+G439+H439+I439+J439</f>
        <v>71541</v>
      </c>
      <c r="E439" s="1048">
        <v>24089</v>
      </c>
      <c r="F439" s="1048">
        <v>0</v>
      </c>
      <c r="G439" s="1048">
        <v>0</v>
      </c>
      <c r="H439" s="1048">
        <v>15450</v>
      </c>
      <c r="I439" s="1048">
        <v>0</v>
      </c>
      <c r="J439" s="1048">
        <v>32002</v>
      </c>
      <c r="K439" s="1048">
        <v>0</v>
      </c>
      <c r="L439" s="1048">
        <v>489507</v>
      </c>
      <c r="M439" s="1048" t="e">
        <f>'03 '!#REF!+'04 '!#REF!</f>
        <v>#REF!</v>
      </c>
      <c r="N439" s="1048" t="e">
        <f t="shared" si="104"/>
        <v>#REF!</v>
      </c>
      <c r="O439" s="1048" t="e">
        <f>#REF!</f>
        <v>#REF!</v>
      </c>
      <c r="P439" s="1048" t="e">
        <f t="shared" si="105"/>
        <v>#REF!</v>
      </c>
    </row>
    <row r="440" spans="1:16" ht="24.75" customHeight="1" hidden="1">
      <c r="A440" s="384" t="s">
        <v>1</v>
      </c>
      <c r="B440" s="385" t="s">
        <v>130</v>
      </c>
      <c r="C440" s="1049">
        <f>D440+K440+L440</f>
        <v>200</v>
      </c>
      <c r="D440" s="1049">
        <f>E440+F440+G440+H440+I440+J440</f>
        <v>200</v>
      </c>
      <c r="E440" s="1048">
        <v>200</v>
      </c>
      <c r="F440" s="1048">
        <v>0</v>
      </c>
      <c r="G440" s="1048">
        <v>0</v>
      </c>
      <c r="H440" s="1048">
        <v>0</v>
      </c>
      <c r="I440" s="1048">
        <v>0</v>
      </c>
      <c r="J440" s="1048">
        <v>0</v>
      </c>
      <c r="K440" s="1048">
        <v>0</v>
      </c>
      <c r="L440" s="1048">
        <v>0</v>
      </c>
      <c r="M440" s="1048" t="e">
        <f>'03 '!#REF!+'04 '!#REF!</f>
        <v>#REF!</v>
      </c>
      <c r="N440" s="1048" t="e">
        <f t="shared" si="104"/>
        <v>#REF!</v>
      </c>
      <c r="O440" s="1048" t="e">
        <f>#REF!</f>
        <v>#REF!</v>
      </c>
      <c r="P440" s="1048" t="e">
        <f t="shared" si="105"/>
        <v>#REF!</v>
      </c>
    </row>
    <row r="441" spans="1:16" ht="24.75" customHeight="1" hidden="1">
      <c r="A441" s="384" t="s">
        <v>9</v>
      </c>
      <c r="B441" s="385" t="s">
        <v>131</v>
      </c>
      <c r="C441" s="1049">
        <f>D441+K441+L441</f>
        <v>0</v>
      </c>
      <c r="D441" s="1049">
        <f>E441+F441+G441+H441+I441+J441</f>
        <v>0</v>
      </c>
      <c r="E441" s="1048">
        <v>0</v>
      </c>
      <c r="F441" s="1048">
        <v>0</v>
      </c>
      <c r="G441" s="1048">
        <v>0</v>
      </c>
      <c r="H441" s="1048">
        <v>0</v>
      </c>
      <c r="I441" s="1048">
        <v>0</v>
      </c>
      <c r="J441" s="1048">
        <v>0</v>
      </c>
      <c r="K441" s="1048">
        <v>0</v>
      </c>
      <c r="L441" s="1048">
        <v>0</v>
      </c>
      <c r="M441" s="1048" t="e">
        <f>'03 '!#REF!+'04 '!#REF!</f>
        <v>#REF!</v>
      </c>
      <c r="N441" s="1048" t="e">
        <f t="shared" si="104"/>
        <v>#REF!</v>
      </c>
      <c r="O441" s="1048" t="e">
        <f>#REF!</f>
        <v>#REF!</v>
      </c>
      <c r="P441" s="1048" t="e">
        <f t="shared" si="105"/>
        <v>#REF!</v>
      </c>
    </row>
    <row r="442" spans="1:16" ht="24.75" customHeight="1" hidden="1">
      <c r="A442" s="384" t="s">
        <v>132</v>
      </c>
      <c r="B442" s="385" t="s">
        <v>133</v>
      </c>
      <c r="C442" s="1049">
        <f aca="true" t="shared" si="106" ref="C442:L442">C443+C452</f>
        <v>5448892</v>
      </c>
      <c r="D442" s="1049">
        <f t="shared" si="106"/>
        <v>447671</v>
      </c>
      <c r="E442" s="1049">
        <f t="shared" si="106"/>
        <v>262268</v>
      </c>
      <c r="F442" s="1049">
        <f t="shared" si="106"/>
        <v>0</v>
      </c>
      <c r="G442" s="1049">
        <f t="shared" si="106"/>
        <v>115140</v>
      </c>
      <c r="H442" s="1049">
        <f t="shared" si="106"/>
        <v>16950</v>
      </c>
      <c r="I442" s="1049">
        <f t="shared" si="106"/>
        <v>21311</v>
      </c>
      <c r="J442" s="1049">
        <f t="shared" si="106"/>
        <v>32002</v>
      </c>
      <c r="K442" s="1049">
        <f t="shared" si="106"/>
        <v>0</v>
      </c>
      <c r="L442" s="1049">
        <f t="shared" si="106"/>
        <v>5001221</v>
      </c>
      <c r="M442" s="1049" t="e">
        <f>'03 '!#REF!+'04 '!#REF!</f>
        <v>#REF!</v>
      </c>
      <c r="N442" s="1049" t="e">
        <f t="shared" si="104"/>
        <v>#REF!</v>
      </c>
      <c r="O442" s="1049" t="e">
        <f>#REF!</f>
        <v>#REF!</v>
      </c>
      <c r="P442" s="1049" t="e">
        <f t="shared" si="105"/>
        <v>#REF!</v>
      </c>
    </row>
    <row r="443" spans="1:16" ht="24.75" customHeight="1" hidden="1">
      <c r="A443" s="384" t="s">
        <v>51</v>
      </c>
      <c r="B443" s="397" t="s">
        <v>134</v>
      </c>
      <c r="C443" s="1049">
        <f aca="true" t="shared" si="107" ref="C443:L443">SUM(C444:C451)</f>
        <v>5109785</v>
      </c>
      <c r="D443" s="1049">
        <f t="shared" si="107"/>
        <v>108564</v>
      </c>
      <c r="E443" s="1049">
        <f t="shared" si="107"/>
        <v>56612</v>
      </c>
      <c r="F443" s="1049">
        <f t="shared" si="107"/>
        <v>0</v>
      </c>
      <c r="G443" s="1049">
        <f t="shared" si="107"/>
        <v>4500</v>
      </c>
      <c r="H443" s="1049">
        <f t="shared" si="107"/>
        <v>15450</v>
      </c>
      <c r="I443" s="1049">
        <f t="shared" si="107"/>
        <v>0</v>
      </c>
      <c r="J443" s="1049">
        <f t="shared" si="107"/>
        <v>32002</v>
      </c>
      <c r="K443" s="1049">
        <f t="shared" si="107"/>
        <v>0</v>
      </c>
      <c r="L443" s="1049">
        <f t="shared" si="107"/>
        <v>5001221</v>
      </c>
      <c r="M443" s="1049" t="e">
        <f>'03 '!#REF!+'04 '!#REF!</f>
        <v>#REF!</v>
      </c>
      <c r="N443" s="1049" t="e">
        <f t="shared" si="104"/>
        <v>#REF!</v>
      </c>
      <c r="O443" s="1049" t="e">
        <f>#REF!</f>
        <v>#REF!</v>
      </c>
      <c r="P443" s="1049" t="e">
        <f t="shared" si="105"/>
        <v>#REF!</v>
      </c>
    </row>
    <row r="444" spans="1:16" ht="24.75" customHeight="1" hidden="1">
      <c r="A444" s="395" t="s">
        <v>53</v>
      </c>
      <c r="B444" s="396" t="s">
        <v>135</v>
      </c>
      <c r="C444" s="1049">
        <f aca="true" t="shared" si="108" ref="C444:C452">D444+K444+L444</f>
        <v>96608</v>
      </c>
      <c r="D444" s="1049">
        <f aca="true" t="shared" si="109" ref="D444:D452">E444+F444+G444+H444+I444+J444</f>
        <v>53844</v>
      </c>
      <c r="E444" s="1048">
        <v>9692</v>
      </c>
      <c r="F444" s="1048">
        <v>0</v>
      </c>
      <c r="G444" s="1048">
        <v>0</v>
      </c>
      <c r="H444" s="1048">
        <v>12150</v>
      </c>
      <c r="I444" s="1048">
        <v>0</v>
      </c>
      <c r="J444" s="1048">
        <v>32002</v>
      </c>
      <c r="K444" s="1048">
        <v>0</v>
      </c>
      <c r="L444" s="1048">
        <v>42764</v>
      </c>
      <c r="M444" s="1048" t="e">
        <f>'03 '!#REF!+'04 '!#REF!</f>
        <v>#REF!</v>
      </c>
      <c r="N444" s="1048" t="e">
        <f t="shared" si="104"/>
        <v>#REF!</v>
      </c>
      <c r="O444" s="1048" t="e">
        <f>#REF!</f>
        <v>#REF!</v>
      </c>
      <c r="P444" s="1048" t="e">
        <f t="shared" si="105"/>
        <v>#REF!</v>
      </c>
    </row>
    <row r="445" spans="1:16" ht="24.75" customHeight="1" hidden="1">
      <c r="A445" s="395" t="s">
        <v>54</v>
      </c>
      <c r="B445" s="396" t="s">
        <v>136</v>
      </c>
      <c r="C445" s="1049">
        <f t="shared" si="108"/>
        <v>0</v>
      </c>
      <c r="D445" s="1049">
        <f t="shared" si="109"/>
        <v>0</v>
      </c>
      <c r="E445" s="1048">
        <v>0</v>
      </c>
      <c r="F445" s="1048">
        <v>0</v>
      </c>
      <c r="G445" s="1048">
        <v>0</v>
      </c>
      <c r="H445" s="1048">
        <v>0</v>
      </c>
      <c r="I445" s="1048">
        <v>0</v>
      </c>
      <c r="J445" s="1048">
        <v>0</v>
      </c>
      <c r="K445" s="1048">
        <v>0</v>
      </c>
      <c r="L445" s="1048">
        <v>0</v>
      </c>
      <c r="M445" s="1048" t="e">
        <f>'03 '!#REF!+'04 '!#REF!</f>
        <v>#REF!</v>
      </c>
      <c r="N445" s="1048" t="e">
        <f t="shared" si="104"/>
        <v>#REF!</v>
      </c>
      <c r="O445" s="1048" t="e">
        <f>#REF!</f>
        <v>#REF!</v>
      </c>
      <c r="P445" s="1048" t="e">
        <f t="shared" si="105"/>
        <v>#REF!</v>
      </c>
    </row>
    <row r="446" spans="1:16" ht="24.75" customHeight="1" hidden="1">
      <c r="A446" s="395" t="s">
        <v>137</v>
      </c>
      <c r="B446" s="396" t="s">
        <v>196</v>
      </c>
      <c r="C446" s="1049">
        <f t="shared" si="108"/>
        <v>0</v>
      </c>
      <c r="D446" s="1049">
        <f t="shared" si="109"/>
        <v>0</v>
      </c>
      <c r="E446" s="1048">
        <v>0</v>
      </c>
      <c r="F446" s="1048">
        <v>0</v>
      </c>
      <c r="G446" s="1048">
        <v>0</v>
      </c>
      <c r="H446" s="1048">
        <v>0</v>
      </c>
      <c r="I446" s="1048">
        <v>0</v>
      </c>
      <c r="J446" s="1048">
        <v>0</v>
      </c>
      <c r="K446" s="1048">
        <v>0</v>
      </c>
      <c r="L446" s="1048">
        <v>0</v>
      </c>
      <c r="M446" s="1048" t="e">
        <f>'03 '!#REF!</f>
        <v>#REF!</v>
      </c>
      <c r="N446" s="1048" t="e">
        <f t="shared" si="104"/>
        <v>#REF!</v>
      </c>
      <c r="O446" s="1048" t="e">
        <f>#REF!</f>
        <v>#REF!</v>
      </c>
      <c r="P446" s="1048" t="e">
        <f t="shared" si="105"/>
        <v>#REF!</v>
      </c>
    </row>
    <row r="447" spans="1:16" ht="24.75" customHeight="1" hidden="1">
      <c r="A447" s="395" t="s">
        <v>139</v>
      </c>
      <c r="B447" s="396" t="s">
        <v>138</v>
      </c>
      <c r="C447" s="1049">
        <f t="shared" si="108"/>
        <v>539464</v>
      </c>
      <c r="D447" s="1049">
        <f t="shared" si="109"/>
        <v>54720</v>
      </c>
      <c r="E447" s="1048">
        <v>46920</v>
      </c>
      <c r="F447" s="1048"/>
      <c r="G447" s="1048">
        <v>4500</v>
      </c>
      <c r="H447" s="1048">
        <v>3300</v>
      </c>
      <c r="I447" s="1048">
        <v>0</v>
      </c>
      <c r="J447" s="1048">
        <v>0</v>
      </c>
      <c r="K447" s="1048">
        <v>0</v>
      </c>
      <c r="L447" s="1048">
        <v>484744</v>
      </c>
      <c r="M447" s="1048" t="e">
        <f>'03 '!#REF!+'04 '!#REF!</f>
        <v>#REF!</v>
      </c>
      <c r="N447" s="1048" t="e">
        <f t="shared" si="104"/>
        <v>#REF!</v>
      </c>
      <c r="O447" s="1048" t="e">
        <f>#REF!</f>
        <v>#REF!</v>
      </c>
      <c r="P447" s="1048" t="e">
        <f t="shared" si="105"/>
        <v>#REF!</v>
      </c>
    </row>
    <row r="448" spans="1:16" ht="24.75" customHeight="1" hidden="1">
      <c r="A448" s="395" t="s">
        <v>141</v>
      </c>
      <c r="B448" s="396" t="s">
        <v>140</v>
      </c>
      <c r="C448" s="1049">
        <f t="shared" si="108"/>
        <v>1936348</v>
      </c>
      <c r="D448" s="1049">
        <f t="shared" si="109"/>
        <v>0</v>
      </c>
      <c r="E448" s="1048">
        <v>0</v>
      </c>
      <c r="F448" s="1048">
        <v>0</v>
      </c>
      <c r="G448" s="1048">
        <v>0</v>
      </c>
      <c r="H448" s="1048">
        <v>0</v>
      </c>
      <c r="I448" s="1048">
        <v>0</v>
      </c>
      <c r="J448" s="1048">
        <v>0</v>
      </c>
      <c r="K448" s="1048">
        <v>0</v>
      </c>
      <c r="L448" s="1048">
        <v>1936348</v>
      </c>
      <c r="M448" s="1048" t="e">
        <f>'03 '!#REF!+'04 '!#REF!</f>
        <v>#REF!</v>
      </c>
      <c r="N448" s="1048" t="e">
        <f t="shared" si="104"/>
        <v>#REF!</v>
      </c>
      <c r="O448" s="1048" t="e">
        <f>#REF!</f>
        <v>#REF!</v>
      </c>
      <c r="P448" s="1048" t="e">
        <f t="shared" si="105"/>
        <v>#REF!</v>
      </c>
    </row>
    <row r="449" spans="1:16" ht="24.75" customHeight="1" hidden="1">
      <c r="A449" s="395" t="s">
        <v>143</v>
      </c>
      <c r="B449" s="396" t="s">
        <v>142</v>
      </c>
      <c r="C449" s="1049">
        <f t="shared" si="108"/>
        <v>0</v>
      </c>
      <c r="D449" s="1049">
        <f t="shared" si="109"/>
        <v>0</v>
      </c>
      <c r="E449" s="1048">
        <v>0</v>
      </c>
      <c r="F449" s="1048">
        <v>0</v>
      </c>
      <c r="G449" s="1048">
        <v>0</v>
      </c>
      <c r="H449" s="1048">
        <v>0</v>
      </c>
      <c r="I449" s="1048">
        <v>0</v>
      </c>
      <c r="J449" s="1048">
        <v>0</v>
      </c>
      <c r="K449" s="1048">
        <v>0</v>
      </c>
      <c r="L449" s="1048">
        <v>0</v>
      </c>
      <c r="M449" s="1048" t="e">
        <f>'03 '!#REF!+'04 '!#REF!</f>
        <v>#REF!</v>
      </c>
      <c r="N449" s="1048" t="e">
        <f t="shared" si="104"/>
        <v>#REF!</v>
      </c>
      <c r="O449" s="1048" t="e">
        <f>#REF!</f>
        <v>#REF!</v>
      </c>
      <c r="P449" s="1048" t="e">
        <f t="shared" si="105"/>
        <v>#REF!</v>
      </c>
    </row>
    <row r="450" spans="1:16" ht="24.75" customHeight="1" hidden="1">
      <c r="A450" s="395" t="s">
        <v>145</v>
      </c>
      <c r="B450" s="398" t="s">
        <v>144</v>
      </c>
      <c r="C450" s="1049">
        <f t="shared" si="108"/>
        <v>0</v>
      </c>
      <c r="D450" s="1049">
        <f t="shared" si="109"/>
        <v>0</v>
      </c>
      <c r="E450" s="1048">
        <v>0</v>
      </c>
      <c r="F450" s="1048">
        <v>0</v>
      </c>
      <c r="G450" s="1048">
        <v>0</v>
      </c>
      <c r="H450" s="1048">
        <v>0</v>
      </c>
      <c r="I450" s="1048">
        <v>0</v>
      </c>
      <c r="J450" s="1048">
        <v>0</v>
      </c>
      <c r="K450" s="1048">
        <v>0</v>
      </c>
      <c r="L450" s="1048">
        <v>0</v>
      </c>
      <c r="M450" s="1048" t="e">
        <f>'03 '!#REF!+'04 '!#REF!</f>
        <v>#REF!</v>
      </c>
      <c r="N450" s="1048" t="e">
        <f t="shared" si="104"/>
        <v>#REF!</v>
      </c>
      <c r="O450" s="1048" t="e">
        <f>#REF!</f>
        <v>#REF!</v>
      </c>
      <c r="P450" s="1048" t="e">
        <f t="shared" si="105"/>
        <v>#REF!</v>
      </c>
    </row>
    <row r="451" spans="1:16" ht="24.75" customHeight="1" hidden="1">
      <c r="A451" s="395" t="s">
        <v>180</v>
      </c>
      <c r="B451" s="396" t="s">
        <v>146</v>
      </c>
      <c r="C451" s="1049">
        <f t="shared" si="108"/>
        <v>2537365</v>
      </c>
      <c r="D451" s="1049">
        <f t="shared" si="109"/>
        <v>0</v>
      </c>
      <c r="E451" s="1048">
        <v>0</v>
      </c>
      <c r="F451" s="1048">
        <v>0</v>
      </c>
      <c r="G451" s="1048">
        <v>0</v>
      </c>
      <c r="H451" s="1048">
        <v>0</v>
      </c>
      <c r="I451" s="1048">
        <v>0</v>
      </c>
      <c r="J451" s="1048">
        <v>0</v>
      </c>
      <c r="K451" s="1048">
        <v>0</v>
      </c>
      <c r="L451" s="1048">
        <v>2537365</v>
      </c>
      <c r="M451" s="1048" t="e">
        <f>'03 '!#REF!+'04 '!#REF!</f>
        <v>#REF!</v>
      </c>
      <c r="N451" s="1048" t="e">
        <f t="shared" si="104"/>
        <v>#REF!</v>
      </c>
      <c r="O451" s="1048" t="e">
        <f>#REF!</f>
        <v>#REF!</v>
      </c>
      <c r="P451" s="1048" t="e">
        <f t="shared" si="105"/>
        <v>#REF!</v>
      </c>
    </row>
    <row r="452" spans="1:16" ht="24.75" customHeight="1" hidden="1">
      <c r="A452" s="384" t="s">
        <v>52</v>
      </c>
      <c r="B452" s="385" t="s">
        <v>147</v>
      </c>
      <c r="C452" s="1049">
        <f t="shared" si="108"/>
        <v>339107</v>
      </c>
      <c r="D452" s="1049">
        <f t="shared" si="109"/>
        <v>339107</v>
      </c>
      <c r="E452" s="1048">
        <v>205656</v>
      </c>
      <c r="F452" s="1048">
        <v>0</v>
      </c>
      <c r="G452" s="1048">
        <v>110640</v>
      </c>
      <c r="H452" s="1048">
        <v>1500</v>
      </c>
      <c r="I452" s="1048">
        <v>21311</v>
      </c>
      <c r="J452" s="1048">
        <v>0</v>
      </c>
      <c r="K452" s="1048">
        <v>0</v>
      </c>
      <c r="L452" s="1048">
        <v>0</v>
      </c>
      <c r="M452" s="1049" t="e">
        <f>'03 '!#REF!+'04 '!#REF!</f>
        <v>#REF!</v>
      </c>
      <c r="N452" s="1049" t="e">
        <f t="shared" si="104"/>
        <v>#REF!</v>
      </c>
      <c r="O452" s="1049" t="e">
        <f>#REF!</f>
        <v>#REF!</v>
      </c>
      <c r="P452" s="1049" t="e">
        <f t="shared" si="105"/>
        <v>#REF!</v>
      </c>
    </row>
    <row r="453" spans="1:16" ht="24.75" customHeight="1" hidden="1">
      <c r="A453" s="408" t="s">
        <v>72</v>
      </c>
      <c r="B453" s="426" t="s">
        <v>208</v>
      </c>
      <c r="C453" s="388">
        <f aca="true" t="shared" si="110" ref="C453:L453">(C444+C445+C446)/C443</f>
        <v>0.0189064706244979</v>
      </c>
      <c r="D453" s="386">
        <f t="shared" si="110"/>
        <v>0.4959655134298663</v>
      </c>
      <c r="E453" s="388">
        <f t="shared" si="110"/>
        <v>0.1712004522009468</v>
      </c>
      <c r="F453" s="388" t="e">
        <f t="shared" si="110"/>
        <v>#DIV/0!</v>
      </c>
      <c r="G453" s="388">
        <f t="shared" si="110"/>
        <v>0</v>
      </c>
      <c r="H453" s="388">
        <f t="shared" si="110"/>
        <v>0.7864077669902912</v>
      </c>
      <c r="I453" s="388" t="e">
        <f t="shared" si="110"/>
        <v>#DIV/0!</v>
      </c>
      <c r="J453" s="388">
        <f t="shared" si="110"/>
        <v>1</v>
      </c>
      <c r="K453" s="388" t="e">
        <f t="shared" si="110"/>
        <v>#DIV/0!</v>
      </c>
      <c r="L453" s="388">
        <f t="shared" si="110"/>
        <v>0.008550711916150077</v>
      </c>
      <c r="M453" s="392"/>
      <c r="N453" s="427"/>
      <c r="O453" s="427"/>
      <c r="P453" s="427"/>
    </row>
    <row r="454" spans="1:16" ht="16.5" hidden="1">
      <c r="A454" s="1617" t="s">
        <v>482</v>
      </c>
      <c r="B454" s="1617"/>
      <c r="C454" s="1048">
        <f aca="true" t="shared" si="111" ref="C454:L454">C437-C440-C441-C442</f>
        <v>0</v>
      </c>
      <c r="D454" s="1048">
        <f t="shared" si="111"/>
        <v>0</v>
      </c>
      <c r="E454" s="1048">
        <f t="shared" si="111"/>
        <v>0</v>
      </c>
      <c r="F454" s="1048">
        <f t="shared" si="111"/>
        <v>0</v>
      </c>
      <c r="G454" s="1048">
        <f t="shared" si="111"/>
        <v>0</v>
      </c>
      <c r="H454" s="1048">
        <f t="shared" si="111"/>
        <v>0</v>
      </c>
      <c r="I454" s="1048">
        <f t="shared" si="111"/>
        <v>0</v>
      </c>
      <c r="J454" s="1048">
        <f t="shared" si="111"/>
        <v>0</v>
      </c>
      <c r="K454" s="1048">
        <f t="shared" si="111"/>
        <v>0</v>
      </c>
      <c r="L454" s="1048">
        <f t="shared" si="111"/>
        <v>0</v>
      </c>
      <c r="M454" s="392"/>
      <c r="N454" s="427"/>
      <c r="O454" s="427"/>
      <c r="P454" s="427"/>
    </row>
    <row r="455" spans="1:16" ht="16.5" hidden="1">
      <c r="A455" s="1618" t="s">
        <v>483</v>
      </c>
      <c r="B455" s="1618"/>
      <c r="C455" s="1048">
        <f aca="true" t="shared" si="112" ref="C455:L455">C442-C443-C452</f>
        <v>0</v>
      </c>
      <c r="D455" s="1048">
        <f t="shared" si="112"/>
        <v>0</v>
      </c>
      <c r="E455" s="1048">
        <f t="shared" si="112"/>
        <v>0</v>
      </c>
      <c r="F455" s="1048">
        <f t="shared" si="112"/>
        <v>0</v>
      </c>
      <c r="G455" s="1048">
        <f t="shared" si="112"/>
        <v>0</v>
      </c>
      <c r="H455" s="1048">
        <f t="shared" si="112"/>
        <v>0</v>
      </c>
      <c r="I455" s="1048">
        <f t="shared" si="112"/>
        <v>0</v>
      </c>
      <c r="J455" s="1048">
        <f t="shared" si="112"/>
        <v>0</v>
      </c>
      <c r="K455" s="1048">
        <f t="shared" si="112"/>
        <v>0</v>
      </c>
      <c r="L455" s="1048">
        <f t="shared" si="112"/>
        <v>0</v>
      </c>
      <c r="M455" s="392"/>
      <c r="N455" s="427"/>
      <c r="O455" s="427"/>
      <c r="P455" s="427"/>
    </row>
    <row r="456" spans="1:16" ht="18.75" hidden="1">
      <c r="A456" s="413"/>
      <c r="B456" s="428" t="s">
        <v>502</v>
      </c>
      <c r="C456" s="428"/>
      <c r="D456" s="409"/>
      <c r="E456" s="409"/>
      <c r="F456" s="409"/>
      <c r="G456" s="1599" t="s">
        <v>502</v>
      </c>
      <c r="H456" s="1599"/>
      <c r="I456" s="1599"/>
      <c r="J456" s="1599"/>
      <c r="K456" s="1599"/>
      <c r="L456" s="1599"/>
      <c r="M456" s="413"/>
      <c r="N456" s="413"/>
      <c r="O456" s="413"/>
      <c r="P456" s="413"/>
    </row>
    <row r="457" spans="1:16" ht="18.75" hidden="1">
      <c r="A457" s="1600" t="s">
        <v>4</v>
      </c>
      <c r="B457" s="1600"/>
      <c r="C457" s="1600"/>
      <c r="D457" s="1600"/>
      <c r="E457" s="409"/>
      <c r="F457" s="409"/>
      <c r="G457" s="429"/>
      <c r="H457" s="1601" t="s">
        <v>503</v>
      </c>
      <c r="I457" s="1601"/>
      <c r="J457" s="1601"/>
      <c r="K457" s="1601"/>
      <c r="L457" s="1601"/>
      <c r="M457" s="413"/>
      <c r="N457" s="413"/>
      <c r="O457" s="413"/>
      <c r="P457" s="413"/>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576" t="s">
        <v>33</v>
      </c>
      <c r="B469" s="1577"/>
      <c r="C469" s="412"/>
      <c r="D469" s="1578" t="s">
        <v>75</v>
      </c>
      <c r="E469" s="1578"/>
      <c r="F469" s="1578"/>
      <c r="G469" s="1578"/>
      <c r="H469" s="1578"/>
      <c r="I469" s="1578"/>
      <c r="J469" s="1578"/>
      <c r="K469" s="1579"/>
      <c r="L469" s="1579"/>
      <c r="M469" s="413"/>
    </row>
    <row r="470" spans="1:13" ht="16.5" hidden="1">
      <c r="A470" s="1596" t="s">
        <v>333</v>
      </c>
      <c r="B470" s="1596"/>
      <c r="C470" s="1596"/>
      <c r="D470" s="1578" t="s">
        <v>209</v>
      </c>
      <c r="E470" s="1578"/>
      <c r="F470" s="1578"/>
      <c r="G470" s="1578"/>
      <c r="H470" s="1578"/>
      <c r="I470" s="1578"/>
      <c r="J470" s="1578"/>
      <c r="K470" s="1597" t="s">
        <v>499</v>
      </c>
      <c r="L470" s="1597"/>
      <c r="M470" s="413"/>
    </row>
    <row r="471" spans="1:13" ht="16.5" hidden="1">
      <c r="A471" s="1596" t="s">
        <v>334</v>
      </c>
      <c r="B471" s="1596"/>
      <c r="C471" s="389"/>
      <c r="D471" s="1598" t="s">
        <v>11</v>
      </c>
      <c r="E471" s="1598"/>
      <c r="F471" s="1598"/>
      <c r="G471" s="1598"/>
      <c r="H471" s="1598"/>
      <c r="I471" s="1598"/>
      <c r="J471" s="1598"/>
      <c r="K471" s="1579"/>
      <c r="L471" s="1579"/>
      <c r="M471" s="413"/>
    </row>
    <row r="472" spans="1:13" ht="15.75" hidden="1">
      <c r="A472" s="399" t="s">
        <v>115</v>
      </c>
      <c r="B472" s="399"/>
      <c r="C472" s="390"/>
      <c r="D472" s="416"/>
      <c r="E472" s="416"/>
      <c r="F472" s="417"/>
      <c r="G472" s="417"/>
      <c r="H472" s="417"/>
      <c r="I472" s="417"/>
      <c r="J472" s="417"/>
      <c r="K472" s="1602"/>
      <c r="L472" s="1602"/>
      <c r="M472" s="413"/>
    </row>
    <row r="473" spans="1:13" ht="15.75" hidden="1">
      <c r="A473" s="416"/>
      <c r="B473" s="416" t="s">
        <v>90</v>
      </c>
      <c r="C473" s="416"/>
      <c r="D473" s="416"/>
      <c r="E473" s="416"/>
      <c r="F473" s="416"/>
      <c r="G473" s="416"/>
      <c r="H473" s="416"/>
      <c r="I473" s="416"/>
      <c r="J473" s="416"/>
      <c r="K473" s="1603"/>
      <c r="L473" s="1603"/>
      <c r="M473" s="413"/>
    </row>
    <row r="474" spans="1:13" ht="15.75" hidden="1">
      <c r="A474" s="1189" t="s">
        <v>67</v>
      </c>
      <c r="B474" s="1190"/>
      <c r="C474" s="1606" t="s">
        <v>38</v>
      </c>
      <c r="D474" s="1607" t="s">
        <v>332</v>
      </c>
      <c r="E474" s="1607"/>
      <c r="F474" s="1607"/>
      <c r="G474" s="1607"/>
      <c r="H474" s="1607"/>
      <c r="I474" s="1607"/>
      <c r="J474" s="1607"/>
      <c r="K474" s="1607"/>
      <c r="L474" s="1607"/>
      <c r="M474" s="413"/>
    </row>
    <row r="475" spans="1:13" ht="15.75" hidden="1">
      <c r="A475" s="1191"/>
      <c r="B475" s="1192"/>
      <c r="C475" s="1606"/>
      <c r="D475" s="1608" t="s">
        <v>200</v>
      </c>
      <c r="E475" s="1609"/>
      <c r="F475" s="1609"/>
      <c r="G475" s="1609"/>
      <c r="H475" s="1609"/>
      <c r="I475" s="1609"/>
      <c r="J475" s="1610"/>
      <c r="K475" s="1611" t="s">
        <v>201</v>
      </c>
      <c r="L475" s="1611" t="s">
        <v>202</v>
      </c>
      <c r="M475" s="413"/>
    </row>
    <row r="476" spans="1:13" ht="15.75" hidden="1">
      <c r="A476" s="1191"/>
      <c r="B476" s="1192"/>
      <c r="C476" s="1606"/>
      <c r="D476" s="1621" t="s">
        <v>37</v>
      </c>
      <c r="E476" s="1622" t="s">
        <v>7</v>
      </c>
      <c r="F476" s="1623"/>
      <c r="G476" s="1623"/>
      <c r="H476" s="1623"/>
      <c r="I476" s="1623"/>
      <c r="J476" s="1624"/>
      <c r="K476" s="1612"/>
      <c r="L476" s="1619"/>
      <c r="M476" s="413"/>
    </row>
    <row r="477" spans="1:16" ht="15.75" hidden="1">
      <c r="A477" s="1604"/>
      <c r="B477" s="1605"/>
      <c r="C477" s="1606"/>
      <c r="D477" s="1621"/>
      <c r="E477" s="418" t="s">
        <v>203</v>
      </c>
      <c r="F477" s="418" t="s">
        <v>204</v>
      </c>
      <c r="G477" s="418" t="s">
        <v>205</v>
      </c>
      <c r="H477" s="418" t="s">
        <v>206</v>
      </c>
      <c r="I477" s="418" t="s">
        <v>335</v>
      </c>
      <c r="J477" s="418" t="s">
        <v>207</v>
      </c>
      <c r="K477" s="1613"/>
      <c r="L477" s="1620"/>
      <c r="M477" s="1614" t="s">
        <v>484</v>
      </c>
      <c r="N477" s="1614"/>
      <c r="O477" s="1614"/>
      <c r="P477" s="1614"/>
    </row>
    <row r="478" spans="1:16" ht="15" hidden="1">
      <c r="A478" s="1615" t="s">
        <v>6</v>
      </c>
      <c r="B478" s="1616"/>
      <c r="C478" s="419">
        <v>1</v>
      </c>
      <c r="D478" s="420">
        <v>2</v>
      </c>
      <c r="E478" s="419">
        <v>3</v>
      </c>
      <c r="F478" s="420">
        <v>4</v>
      </c>
      <c r="G478" s="419">
        <v>5</v>
      </c>
      <c r="H478" s="420">
        <v>6</v>
      </c>
      <c r="I478" s="419">
        <v>7</v>
      </c>
      <c r="J478" s="420">
        <v>8</v>
      </c>
      <c r="K478" s="419">
        <v>9</v>
      </c>
      <c r="L478" s="420">
        <v>10</v>
      </c>
      <c r="M478" s="421" t="s">
        <v>485</v>
      </c>
      <c r="N478" s="422" t="s">
        <v>488</v>
      </c>
      <c r="O478" s="422" t="s">
        <v>486</v>
      </c>
      <c r="P478" s="422" t="s">
        <v>487</v>
      </c>
    </row>
    <row r="479" spans="1:16" ht="24.75" customHeight="1" hidden="1">
      <c r="A479" s="393" t="s">
        <v>0</v>
      </c>
      <c r="B479" s="394" t="s">
        <v>127</v>
      </c>
      <c r="C479" s="1049">
        <f aca="true" t="shared" si="113" ref="C479:L479">C480+C481</f>
        <v>922525</v>
      </c>
      <c r="D479" s="1049">
        <f t="shared" si="113"/>
        <v>186914</v>
      </c>
      <c r="E479" s="1049">
        <f t="shared" si="113"/>
        <v>67241</v>
      </c>
      <c r="F479" s="1049">
        <f t="shared" si="113"/>
        <v>0</v>
      </c>
      <c r="G479" s="1049">
        <f t="shared" si="113"/>
        <v>33200</v>
      </c>
      <c r="H479" s="1049">
        <f t="shared" si="113"/>
        <v>8506</v>
      </c>
      <c r="I479" s="1049">
        <f t="shared" si="113"/>
        <v>63550</v>
      </c>
      <c r="J479" s="1049">
        <f t="shared" si="113"/>
        <v>14417</v>
      </c>
      <c r="K479" s="1049">
        <f t="shared" si="113"/>
        <v>28000</v>
      </c>
      <c r="L479" s="1049">
        <f t="shared" si="113"/>
        <v>707611</v>
      </c>
      <c r="M479" s="1049" t="e">
        <f>'03 '!#REF!+'04 '!#REF!</f>
        <v>#REF!</v>
      </c>
      <c r="N479" s="1049" t="e">
        <f aca="true" t="shared" si="114" ref="N479:N494">C479-M479</f>
        <v>#REF!</v>
      </c>
      <c r="O479" s="1049" t="e">
        <f>#REF!</f>
        <v>#REF!</v>
      </c>
      <c r="P479" s="1049" t="e">
        <f aca="true" t="shared" si="115" ref="P479:P494">C479-O479</f>
        <v>#REF!</v>
      </c>
    </row>
    <row r="480" spans="1:16" ht="24.75" customHeight="1" hidden="1">
      <c r="A480" s="395">
        <v>1</v>
      </c>
      <c r="B480" s="396" t="s">
        <v>128</v>
      </c>
      <c r="C480" s="1049">
        <f>D480+K480+L480</f>
        <v>642794</v>
      </c>
      <c r="D480" s="1049">
        <f>E480+F480+G480+H480+I480+J480</f>
        <v>146594</v>
      </c>
      <c r="E480" s="1048">
        <v>52394</v>
      </c>
      <c r="F480" s="1048"/>
      <c r="G480" s="1048">
        <v>33200</v>
      </c>
      <c r="H480" s="1048"/>
      <c r="I480" s="1048">
        <v>61000</v>
      </c>
      <c r="J480" s="1048"/>
      <c r="K480" s="1048"/>
      <c r="L480" s="1048">
        <v>496200</v>
      </c>
      <c r="M480" s="1048" t="e">
        <f>'03 '!#REF!+'04 '!#REF!</f>
        <v>#REF!</v>
      </c>
      <c r="N480" s="1048" t="e">
        <f t="shared" si="114"/>
        <v>#REF!</v>
      </c>
      <c r="O480" s="1048" t="e">
        <f>#REF!</f>
        <v>#REF!</v>
      </c>
      <c r="P480" s="1048" t="e">
        <f t="shared" si="115"/>
        <v>#REF!</v>
      </c>
    </row>
    <row r="481" spans="1:16" ht="24.75" customHeight="1" hidden="1">
      <c r="A481" s="395">
        <v>2</v>
      </c>
      <c r="B481" s="396" t="s">
        <v>129</v>
      </c>
      <c r="C481" s="1049">
        <f>D481+K481+L481</f>
        <v>279731</v>
      </c>
      <c r="D481" s="1049">
        <f>E481+F481+G481+H481+I481+J481</f>
        <v>40320</v>
      </c>
      <c r="E481" s="1048">
        <v>14847</v>
      </c>
      <c r="F481" s="1048"/>
      <c r="G481" s="1048"/>
      <c r="H481" s="1048">
        <v>8506</v>
      </c>
      <c r="I481" s="1048">
        <v>2550</v>
      </c>
      <c r="J481" s="1048">
        <v>14417</v>
      </c>
      <c r="K481" s="1048">
        <v>28000</v>
      </c>
      <c r="L481" s="1048">
        <v>211411</v>
      </c>
      <c r="M481" s="1048" t="e">
        <f>'03 '!#REF!+'04 '!#REF!</f>
        <v>#REF!</v>
      </c>
      <c r="N481" s="1048" t="e">
        <f t="shared" si="114"/>
        <v>#REF!</v>
      </c>
      <c r="O481" s="1048" t="e">
        <f>#REF!</f>
        <v>#REF!</v>
      </c>
      <c r="P481" s="1048" t="e">
        <f t="shared" si="115"/>
        <v>#REF!</v>
      </c>
    </row>
    <row r="482" spans="1:16" ht="24.75" customHeight="1" hidden="1">
      <c r="A482" s="384" t="s">
        <v>1</v>
      </c>
      <c r="B482" s="385" t="s">
        <v>130</v>
      </c>
      <c r="C482" s="1049">
        <f>D482+K482+L482</f>
        <v>950</v>
      </c>
      <c r="D482" s="1049">
        <f>E482+F482+G482+H482+I482+J482</f>
        <v>950</v>
      </c>
      <c r="E482" s="1048">
        <v>650</v>
      </c>
      <c r="F482" s="1048"/>
      <c r="G482" s="1048"/>
      <c r="H482" s="1048"/>
      <c r="I482" s="1048">
        <v>300</v>
      </c>
      <c r="J482" s="1048"/>
      <c r="K482" s="1048"/>
      <c r="L482" s="1048"/>
      <c r="M482" s="1048" t="e">
        <f>'03 '!#REF!+'04 '!#REF!</f>
        <v>#REF!</v>
      </c>
      <c r="N482" s="1048" t="e">
        <f t="shared" si="114"/>
        <v>#REF!</v>
      </c>
      <c r="O482" s="1048" t="e">
        <f>#REF!</f>
        <v>#REF!</v>
      </c>
      <c r="P482" s="1048" t="e">
        <f t="shared" si="115"/>
        <v>#REF!</v>
      </c>
    </row>
    <row r="483" spans="1:16" ht="24.75" customHeight="1" hidden="1">
      <c r="A483" s="384" t="s">
        <v>9</v>
      </c>
      <c r="B483" s="385" t="s">
        <v>131</v>
      </c>
      <c r="C483" s="1049">
        <f>D483+K483+L483</f>
        <v>0</v>
      </c>
      <c r="D483" s="1049">
        <f>E483+F483+G483+H483+I483+J483</f>
        <v>0</v>
      </c>
      <c r="E483" s="1048"/>
      <c r="F483" s="1048"/>
      <c r="G483" s="1048"/>
      <c r="H483" s="1048"/>
      <c r="I483" s="1048"/>
      <c r="J483" s="1048"/>
      <c r="K483" s="1048"/>
      <c r="L483" s="1048"/>
      <c r="M483" s="1048" t="e">
        <f>'03 '!#REF!+'04 '!#REF!</f>
        <v>#REF!</v>
      </c>
      <c r="N483" s="1048" t="e">
        <f t="shared" si="114"/>
        <v>#REF!</v>
      </c>
      <c r="O483" s="1048" t="e">
        <f>#REF!</f>
        <v>#REF!</v>
      </c>
      <c r="P483" s="1048" t="e">
        <f t="shared" si="115"/>
        <v>#REF!</v>
      </c>
    </row>
    <row r="484" spans="1:16" ht="24.75" customHeight="1" hidden="1">
      <c r="A484" s="384" t="s">
        <v>132</v>
      </c>
      <c r="B484" s="385" t="s">
        <v>133</v>
      </c>
      <c r="C484" s="1049">
        <f aca="true" t="shared" si="116" ref="C484:L484">C485+C494</f>
        <v>921575</v>
      </c>
      <c r="D484" s="1049">
        <f t="shared" si="116"/>
        <v>185964</v>
      </c>
      <c r="E484" s="1049">
        <f t="shared" si="116"/>
        <v>66591</v>
      </c>
      <c r="F484" s="1049">
        <f t="shared" si="116"/>
        <v>0</v>
      </c>
      <c r="G484" s="1049">
        <f t="shared" si="116"/>
        <v>33200</v>
      </c>
      <c r="H484" s="1049">
        <f t="shared" si="116"/>
        <v>8506</v>
      </c>
      <c r="I484" s="1049">
        <f t="shared" si="116"/>
        <v>63250</v>
      </c>
      <c r="J484" s="1049">
        <f t="shared" si="116"/>
        <v>14417</v>
      </c>
      <c r="K484" s="1049">
        <f t="shared" si="116"/>
        <v>28000</v>
      </c>
      <c r="L484" s="1049">
        <f t="shared" si="116"/>
        <v>707611</v>
      </c>
      <c r="M484" s="1049" t="e">
        <f>'03 '!#REF!+'04 '!#REF!</f>
        <v>#REF!</v>
      </c>
      <c r="N484" s="1049" t="e">
        <f t="shared" si="114"/>
        <v>#REF!</v>
      </c>
      <c r="O484" s="1049" t="e">
        <f>#REF!</f>
        <v>#REF!</v>
      </c>
      <c r="P484" s="1049" t="e">
        <f t="shared" si="115"/>
        <v>#REF!</v>
      </c>
    </row>
    <row r="485" spans="1:16" ht="24.75" customHeight="1" hidden="1">
      <c r="A485" s="384" t="s">
        <v>51</v>
      </c>
      <c r="B485" s="397" t="s">
        <v>134</v>
      </c>
      <c r="C485" s="1049">
        <f aca="true" t="shared" si="117" ref="C485:L485">SUM(C486:C493)</f>
        <v>798931</v>
      </c>
      <c r="D485" s="1049">
        <f t="shared" si="117"/>
        <v>63320</v>
      </c>
      <c r="E485" s="1049">
        <f t="shared" si="117"/>
        <v>40397</v>
      </c>
      <c r="F485" s="1049">
        <f t="shared" si="117"/>
        <v>0</v>
      </c>
      <c r="G485" s="1049">
        <f t="shared" si="117"/>
        <v>0</v>
      </c>
      <c r="H485" s="1049">
        <f t="shared" si="117"/>
        <v>8506</v>
      </c>
      <c r="I485" s="1049">
        <f t="shared" si="117"/>
        <v>0</v>
      </c>
      <c r="J485" s="1049">
        <f t="shared" si="117"/>
        <v>14417</v>
      </c>
      <c r="K485" s="1049">
        <f t="shared" si="117"/>
        <v>28000</v>
      </c>
      <c r="L485" s="1049">
        <f t="shared" si="117"/>
        <v>707611</v>
      </c>
      <c r="M485" s="1049" t="e">
        <f>'03 '!#REF!+'04 '!#REF!</f>
        <v>#REF!</v>
      </c>
      <c r="N485" s="1049" t="e">
        <f t="shared" si="114"/>
        <v>#REF!</v>
      </c>
      <c r="O485" s="1049" t="e">
        <f>#REF!</f>
        <v>#REF!</v>
      </c>
      <c r="P485" s="1049" t="e">
        <f t="shared" si="115"/>
        <v>#REF!</v>
      </c>
    </row>
    <row r="486" spans="1:16" ht="24.75" customHeight="1" hidden="1">
      <c r="A486" s="395" t="s">
        <v>53</v>
      </c>
      <c r="B486" s="396" t="s">
        <v>135</v>
      </c>
      <c r="C486" s="1049">
        <f aca="true" t="shared" si="118" ref="C486:C494">D486+K486+L486</f>
        <v>98600</v>
      </c>
      <c r="D486" s="1049">
        <f aca="true" t="shared" si="119" ref="D486:D494">E486+F486+G486+H486+I486+J486</f>
        <v>34320</v>
      </c>
      <c r="E486" s="1048">
        <v>11397</v>
      </c>
      <c r="F486" s="1048"/>
      <c r="G486" s="1048"/>
      <c r="H486" s="1048">
        <v>8506</v>
      </c>
      <c r="I486" s="1048"/>
      <c r="J486" s="1048">
        <v>14417</v>
      </c>
      <c r="K486" s="1048">
        <v>28000</v>
      </c>
      <c r="L486" s="1048">
        <v>36280</v>
      </c>
      <c r="M486" s="1048" t="e">
        <f>'03 '!#REF!+'04 '!#REF!</f>
        <v>#REF!</v>
      </c>
      <c r="N486" s="1048" t="e">
        <f t="shared" si="114"/>
        <v>#REF!</v>
      </c>
      <c r="O486" s="1048" t="e">
        <f>#REF!</f>
        <v>#REF!</v>
      </c>
      <c r="P486" s="1048" t="e">
        <f t="shared" si="115"/>
        <v>#REF!</v>
      </c>
    </row>
    <row r="487" spans="1:16" ht="24.75" customHeight="1" hidden="1">
      <c r="A487" s="395" t="s">
        <v>54</v>
      </c>
      <c r="B487" s="396" t="s">
        <v>136</v>
      </c>
      <c r="C487" s="1049">
        <f t="shared" si="118"/>
        <v>0</v>
      </c>
      <c r="D487" s="1049">
        <f t="shared" si="119"/>
        <v>0</v>
      </c>
      <c r="E487" s="1048"/>
      <c r="F487" s="1048"/>
      <c r="G487" s="1048"/>
      <c r="H487" s="1048"/>
      <c r="I487" s="1048"/>
      <c r="J487" s="1048"/>
      <c r="K487" s="1048"/>
      <c r="L487" s="1048"/>
      <c r="M487" s="1048" t="e">
        <f>'03 '!#REF!+'04 '!#REF!</f>
        <v>#REF!</v>
      </c>
      <c r="N487" s="1048" t="e">
        <f t="shared" si="114"/>
        <v>#REF!</v>
      </c>
      <c r="O487" s="1048" t="e">
        <f>#REF!</f>
        <v>#REF!</v>
      </c>
      <c r="P487" s="1048" t="e">
        <f t="shared" si="115"/>
        <v>#REF!</v>
      </c>
    </row>
    <row r="488" spans="1:16" ht="24.75" customHeight="1" hidden="1">
      <c r="A488" s="395" t="s">
        <v>137</v>
      </c>
      <c r="B488" s="396" t="s">
        <v>196</v>
      </c>
      <c r="C488" s="1049">
        <f t="shared" si="118"/>
        <v>0</v>
      </c>
      <c r="D488" s="1049">
        <f t="shared" si="119"/>
        <v>0</v>
      </c>
      <c r="E488" s="1048"/>
      <c r="F488" s="1048"/>
      <c r="G488" s="1048"/>
      <c r="H488" s="1048"/>
      <c r="I488" s="1048"/>
      <c r="J488" s="1048"/>
      <c r="K488" s="1048"/>
      <c r="L488" s="1048"/>
      <c r="M488" s="1048" t="e">
        <f>'03 '!#REF!</f>
        <v>#REF!</v>
      </c>
      <c r="N488" s="1048" t="e">
        <f t="shared" si="114"/>
        <v>#REF!</v>
      </c>
      <c r="O488" s="1048" t="e">
        <f>#REF!</f>
        <v>#REF!</v>
      </c>
      <c r="P488" s="1048" t="e">
        <f t="shared" si="115"/>
        <v>#REF!</v>
      </c>
    </row>
    <row r="489" spans="1:16" ht="24.75" customHeight="1" hidden="1">
      <c r="A489" s="395" t="s">
        <v>139</v>
      </c>
      <c r="B489" s="396" t="s">
        <v>138</v>
      </c>
      <c r="C489" s="1049">
        <f t="shared" si="118"/>
        <v>236331</v>
      </c>
      <c r="D489" s="1049">
        <f t="shared" si="119"/>
        <v>29000</v>
      </c>
      <c r="E489" s="1048">
        <v>29000</v>
      </c>
      <c r="F489" s="1048"/>
      <c r="G489" s="1048"/>
      <c r="H489" s="1048"/>
      <c r="I489" s="1048"/>
      <c r="J489" s="1048"/>
      <c r="K489" s="1048"/>
      <c r="L489" s="1048">
        <v>207331</v>
      </c>
      <c r="M489" s="1048" t="e">
        <f>'03 '!#REF!+'04 '!#REF!</f>
        <v>#REF!</v>
      </c>
      <c r="N489" s="1048" t="e">
        <f t="shared" si="114"/>
        <v>#REF!</v>
      </c>
      <c r="O489" s="1048" t="e">
        <f>#REF!</f>
        <v>#REF!</v>
      </c>
      <c r="P489" s="1048" t="e">
        <f t="shared" si="115"/>
        <v>#REF!</v>
      </c>
    </row>
    <row r="490" spans="1:16" ht="24.75" customHeight="1" hidden="1">
      <c r="A490" s="395" t="s">
        <v>141</v>
      </c>
      <c r="B490" s="396" t="s">
        <v>140</v>
      </c>
      <c r="C490" s="1049">
        <f t="shared" si="118"/>
        <v>464000</v>
      </c>
      <c r="D490" s="1049">
        <f t="shared" si="119"/>
        <v>0</v>
      </c>
      <c r="E490" s="1048"/>
      <c r="F490" s="1048"/>
      <c r="G490" s="1048"/>
      <c r="H490" s="1048"/>
      <c r="I490" s="1048"/>
      <c r="J490" s="1048"/>
      <c r="K490" s="1048"/>
      <c r="L490" s="1048">
        <v>464000</v>
      </c>
      <c r="M490" s="1048" t="e">
        <f>'03 '!#REF!+'04 '!#REF!</f>
        <v>#REF!</v>
      </c>
      <c r="N490" s="1048" t="e">
        <f t="shared" si="114"/>
        <v>#REF!</v>
      </c>
      <c r="O490" s="1048" t="e">
        <f>#REF!</f>
        <v>#REF!</v>
      </c>
      <c r="P490" s="1048" t="e">
        <f t="shared" si="115"/>
        <v>#REF!</v>
      </c>
    </row>
    <row r="491" spans="1:16" ht="24.75" customHeight="1" hidden="1">
      <c r="A491" s="395" t="s">
        <v>143</v>
      </c>
      <c r="B491" s="396" t="s">
        <v>142</v>
      </c>
      <c r="C491" s="1049">
        <f t="shared" si="118"/>
        <v>0</v>
      </c>
      <c r="D491" s="1049">
        <f t="shared" si="119"/>
        <v>0</v>
      </c>
      <c r="E491" s="1048"/>
      <c r="F491" s="1048"/>
      <c r="G491" s="1048"/>
      <c r="H491" s="1048"/>
      <c r="I491" s="1048"/>
      <c r="J491" s="1048"/>
      <c r="K491" s="1048"/>
      <c r="L491" s="1048"/>
      <c r="M491" s="1048" t="e">
        <f>'03 '!#REF!+'04 '!#REF!</f>
        <v>#REF!</v>
      </c>
      <c r="N491" s="1048" t="e">
        <f t="shared" si="114"/>
        <v>#REF!</v>
      </c>
      <c r="O491" s="1048" t="e">
        <f>#REF!</f>
        <v>#REF!</v>
      </c>
      <c r="P491" s="1048" t="e">
        <f t="shared" si="115"/>
        <v>#REF!</v>
      </c>
    </row>
    <row r="492" spans="1:16" ht="24.75" customHeight="1" hidden="1">
      <c r="A492" s="395" t="s">
        <v>145</v>
      </c>
      <c r="B492" s="398" t="s">
        <v>144</v>
      </c>
      <c r="C492" s="1049">
        <f t="shared" si="118"/>
        <v>0</v>
      </c>
      <c r="D492" s="1049">
        <f t="shared" si="119"/>
        <v>0</v>
      </c>
      <c r="E492" s="1048"/>
      <c r="F492" s="1048"/>
      <c r="G492" s="1048"/>
      <c r="H492" s="1048"/>
      <c r="I492" s="1048"/>
      <c r="J492" s="1048"/>
      <c r="K492" s="1048"/>
      <c r="L492" s="1048"/>
      <c r="M492" s="1048" t="e">
        <f>'03 '!#REF!+'04 '!#REF!</f>
        <v>#REF!</v>
      </c>
      <c r="N492" s="1048" t="e">
        <f t="shared" si="114"/>
        <v>#REF!</v>
      </c>
      <c r="O492" s="1048" t="e">
        <f>#REF!</f>
        <v>#REF!</v>
      </c>
      <c r="P492" s="1048" t="e">
        <f t="shared" si="115"/>
        <v>#REF!</v>
      </c>
    </row>
    <row r="493" spans="1:16" ht="24.75" customHeight="1" hidden="1">
      <c r="A493" s="395" t="s">
        <v>180</v>
      </c>
      <c r="B493" s="396" t="s">
        <v>146</v>
      </c>
      <c r="C493" s="1049">
        <f t="shared" si="118"/>
        <v>0</v>
      </c>
      <c r="D493" s="1049">
        <f t="shared" si="119"/>
        <v>0</v>
      </c>
      <c r="E493" s="1048"/>
      <c r="F493" s="1048"/>
      <c r="G493" s="1048"/>
      <c r="H493" s="1048"/>
      <c r="I493" s="1048"/>
      <c r="J493" s="1048"/>
      <c r="K493" s="1048"/>
      <c r="L493" s="1048"/>
      <c r="M493" s="1048" t="e">
        <f>'03 '!#REF!+'04 '!#REF!</f>
        <v>#REF!</v>
      </c>
      <c r="N493" s="1048" t="e">
        <f t="shared" si="114"/>
        <v>#REF!</v>
      </c>
      <c r="O493" s="1048" t="e">
        <f>#REF!</f>
        <v>#REF!</v>
      </c>
      <c r="P493" s="1048" t="e">
        <f t="shared" si="115"/>
        <v>#REF!</v>
      </c>
    </row>
    <row r="494" spans="1:16" ht="24.75" customHeight="1" hidden="1">
      <c r="A494" s="384" t="s">
        <v>52</v>
      </c>
      <c r="B494" s="385" t="s">
        <v>147</v>
      </c>
      <c r="C494" s="1049">
        <f t="shared" si="118"/>
        <v>122644</v>
      </c>
      <c r="D494" s="1049">
        <f t="shared" si="119"/>
        <v>122644</v>
      </c>
      <c r="E494" s="1048">
        <v>26194</v>
      </c>
      <c r="F494" s="1048"/>
      <c r="G494" s="1048">
        <v>33200</v>
      </c>
      <c r="H494" s="1048"/>
      <c r="I494" s="1048">
        <v>63250</v>
      </c>
      <c r="J494" s="1048"/>
      <c r="K494" s="1048"/>
      <c r="L494" s="1048"/>
      <c r="M494" s="1049" t="e">
        <f>'03 '!#REF!+'04 '!#REF!</f>
        <v>#REF!</v>
      </c>
      <c r="N494" s="1049" t="e">
        <f t="shared" si="114"/>
        <v>#REF!</v>
      </c>
      <c r="O494" s="1049" t="e">
        <f>#REF!</f>
        <v>#REF!</v>
      </c>
      <c r="P494" s="1049" t="e">
        <f t="shared" si="115"/>
        <v>#REF!</v>
      </c>
    </row>
    <row r="495" spans="1:16" ht="24.75" customHeight="1" hidden="1">
      <c r="A495" s="408" t="s">
        <v>72</v>
      </c>
      <c r="B495" s="426" t="s">
        <v>208</v>
      </c>
      <c r="C495" s="388">
        <f aca="true" t="shared" si="120" ref="C495:L495">(C486+C487+C488)/C485</f>
        <v>0.12341491317773375</v>
      </c>
      <c r="D495" s="386">
        <f t="shared" si="120"/>
        <v>0.542008843967151</v>
      </c>
      <c r="E495" s="388">
        <f t="shared" si="120"/>
        <v>0.28212491026561376</v>
      </c>
      <c r="F495" s="388" t="e">
        <f t="shared" si="120"/>
        <v>#DIV/0!</v>
      </c>
      <c r="G495" s="388" t="e">
        <f t="shared" si="120"/>
        <v>#DIV/0!</v>
      </c>
      <c r="H495" s="388">
        <f t="shared" si="120"/>
        <v>1</v>
      </c>
      <c r="I495" s="388" t="e">
        <f t="shared" si="120"/>
        <v>#DIV/0!</v>
      </c>
      <c r="J495" s="388">
        <f t="shared" si="120"/>
        <v>1</v>
      </c>
      <c r="K495" s="388">
        <f t="shared" si="120"/>
        <v>1</v>
      </c>
      <c r="L495" s="388">
        <f t="shared" si="120"/>
        <v>0.05127110799577734</v>
      </c>
      <c r="M495" s="392"/>
      <c r="N495" s="427"/>
      <c r="O495" s="427"/>
      <c r="P495" s="427"/>
    </row>
    <row r="496" spans="1:16" ht="16.5" hidden="1">
      <c r="A496" s="1617" t="s">
        <v>482</v>
      </c>
      <c r="B496" s="1617"/>
      <c r="C496" s="1048">
        <f aca="true" t="shared" si="121" ref="C496:L496">C479-C482-C483-C484</f>
        <v>0</v>
      </c>
      <c r="D496" s="1048">
        <f t="shared" si="121"/>
        <v>0</v>
      </c>
      <c r="E496" s="1048">
        <f t="shared" si="121"/>
        <v>0</v>
      </c>
      <c r="F496" s="1048">
        <f t="shared" si="121"/>
        <v>0</v>
      </c>
      <c r="G496" s="1048">
        <f t="shared" si="121"/>
        <v>0</v>
      </c>
      <c r="H496" s="1048">
        <f t="shared" si="121"/>
        <v>0</v>
      </c>
      <c r="I496" s="1048">
        <f t="shared" si="121"/>
        <v>0</v>
      </c>
      <c r="J496" s="1048">
        <f t="shared" si="121"/>
        <v>0</v>
      </c>
      <c r="K496" s="1048">
        <f t="shared" si="121"/>
        <v>0</v>
      </c>
      <c r="L496" s="1048">
        <f t="shared" si="121"/>
        <v>0</v>
      </c>
      <c r="M496" s="392"/>
      <c r="N496" s="427"/>
      <c r="O496" s="427"/>
      <c r="P496" s="427"/>
    </row>
    <row r="497" spans="1:16" ht="16.5" hidden="1">
      <c r="A497" s="1618" t="s">
        <v>483</v>
      </c>
      <c r="B497" s="1618"/>
      <c r="C497" s="1048">
        <f aca="true" t="shared" si="122" ref="C497:L497">C484-C485-C494</f>
        <v>0</v>
      </c>
      <c r="D497" s="1048">
        <f t="shared" si="122"/>
        <v>0</v>
      </c>
      <c r="E497" s="1048">
        <f t="shared" si="122"/>
        <v>0</v>
      </c>
      <c r="F497" s="1048">
        <f t="shared" si="122"/>
        <v>0</v>
      </c>
      <c r="G497" s="1048">
        <f t="shared" si="122"/>
        <v>0</v>
      </c>
      <c r="H497" s="1048">
        <f t="shared" si="122"/>
        <v>0</v>
      </c>
      <c r="I497" s="1048">
        <f t="shared" si="122"/>
        <v>0</v>
      </c>
      <c r="J497" s="1048">
        <f t="shared" si="122"/>
        <v>0</v>
      </c>
      <c r="K497" s="1048">
        <f t="shared" si="122"/>
        <v>0</v>
      </c>
      <c r="L497" s="1048">
        <f t="shared" si="122"/>
        <v>0</v>
      </c>
      <c r="M497" s="392"/>
      <c r="N497" s="427"/>
      <c r="O497" s="427"/>
      <c r="P497" s="427"/>
    </row>
    <row r="498" spans="1:16" ht="18.75" hidden="1">
      <c r="A498" s="413"/>
      <c r="B498" s="428" t="s">
        <v>502</v>
      </c>
      <c r="C498" s="428"/>
      <c r="D498" s="409"/>
      <c r="E498" s="409"/>
      <c r="F498" s="409"/>
      <c r="G498" s="1599" t="s">
        <v>502</v>
      </c>
      <c r="H498" s="1599"/>
      <c r="I498" s="1599"/>
      <c r="J498" s="1599"/>
      <c r="K498" s="1599"/>
      <c r="L498" s="1599"/>
      <c r="M498" s="413"/>
      <c r="N498" s="413"/>
      <c r="O498" s="413"/>
      <c r="P498" s="413"/>
    </row>
    <row r="499" spans="1:16" ht="18.75" hidden="1">
      <c r="A499" s="1600" t="s">
        <v>4</v>
      </c>
      <c r="B499" s="1600"/>
      <c r="C499" s="1600"/>
      <c r="D499" s="1600"/>
      <c r="E499" s="409"/>
      <c r="F499" s="409"/>
      <c r="G499" s="429"/>
      <c r="H499" s="1601" t="s">
        <v>503</v>
      </c>
      <c r="I499" s="1601"/>
      <c r="J499" s="1601"/>
      <c r="K499" s="1601"/>
      <c r="L499" s="1601"/>
      <c r="M499" s="413"/>
      <c r="N499" s="413"/>
      <c r="O499" s="413"/>
      <c r="P499" s="413"/>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576" t="s">
        <v>33</v>
      </c>
      <c r="B512" s="1577"/>
      <c r="C512" s="412"/>
      <c r="D512" s="1578" t="s">
        <v>75</v>
      </c>
      <c r="E512" s="1578"/>
      <c r="F512" s="1578"/>
      <c r="G512" s="1578"/>
      <c r="H512" s="1578"/>
      <c r="I512" s="1578"/>
      <c r="J512" s="1578"/>
      <c r="K512" s="1579"/>
      <c r="L512" s="1579"/>
      <c r="M512" s="413"/>
    </row>
    <row r="513" spans="1:13" ht="16.5" hidden="1">
      <c r="A513" s="1596" t="s">
        <v>333</v>
      </c>
      <c r="B513" s="1596"/>
      <c r="C513" s="1596"/>
      <c r="D513" s="1578" t="s">
        <v>209</v>
      </c>
      <c r="E513" s="1578"/>
      <c r="F513" s="1578"/>
      <c r="G513" s="1578"/>
      <c r="H513" s="1578"/>
      <c r="I513" s="1578"/>
      <c r="J513" s="1578"/>
      <c r="K513" s="1597" t="s">
        <v>500</v>
      </c>
      <c r="L513" s="1597"/>
      <c r="M513" s="413"/>
    </row>
    <row r="514" spans="1:13" ht="16.5" hidden="1">
      <c r="A514" s="1596" t="s">
        <v>334</v>
      </c>
      <c r="B514" s="1596"/>
      <c r="C514" s="389"/>
      <c r="D514" s="1598" t="s">
        <v>534</v>
      </c>
      <c r="E514" s="1598"/>
      <c r="F514" s="1598"/>
      <c r="G514" s="1598"/>
      <c r="H514" s="1598"/>
      <c r="I514" s="1598"/>
      <c r="J514" s="1598"/>
      <c r="K514" s="1579"/>
      <c r="L514" s="1579"/>
      <c r="M514" s="413"/>
    </row>
    <row r="515" spans="1:13" ht="15.75" hidden="1">
      <c r="A515" s="399" t="s">
        <v>115</v>
      </c>
      <c r="B515" s="399"/>
      <c r="C515" s="390"/>
      <c r="D515" s="416"/>
      <c r="E515" s="416"/>
      <c r="F515" s="417"/>
      <c r="G515" s="417"/>
      <c r="H515" s="417"/>
      <c r="I515" s="417"/>
      <c r="J515" s="417"/>
      <c r="K515" s="1602"/>
      <c r="L515" s="1602"/>
      <c r="M515" s="413"/>
    </row>
    <row r="516" spans="1:13" ht="15.75" hidden="1">
      <c r="A516" s="416"/>
      <c r="B516" s="416" t="s">
        <v>90</v>
      </c>
      <c r="C516" s="416"/>
      <c r="D516" s="416"/>
      <c r="E516" s="416"/>
      <c r="F516" s="416"/>
      <c r="G516" s="416"/>
      <c r="H516" s="416"/>
      <c r="I516" s="416"/>
      <c r="J516" s="416"/>
      <c r="K516" s="1603"/>
      <c r="L516" s="1603"/>
      <c r="M516" s="413"/>
    </row>
    <row r="517" spans="1:13" ht="15.75" hidden="1">
      <c r="A517" s="1189" t="s">
        <v>67</v>
      </c>
      <c r="B517" s="1190"/>
      <c r="C517" s="1606" t="s">
        <v>38</v>
      </c>
      <c r="D517" s="1607" t="s">
        <v>332</v>
      </c>
      <c r="E517" s="1607"/>
      <c r="F517" s="1607"/>
      <c r="G517" s="1607"/>
      <c r="H517" s="1607"/>
      <c r="I517" s="1607"/>
      <c r="J517" s="1607"/>
      <c r="K517" s="1607"/>
      <c r="L517" s="1607"/>
      <c r="M517" s="413"/>
    </row>
    <row r="518" spans="1:13" ht="15.75" hidden="1">
      <c r="A518" s="1191"/>
      <c r="B518" s="1192"/>
      <c r="C518" s="1606"/>
      <c r="D518" s="1608" t="s">
        <v>200</v>
      </c>
      <c r="E518" s="1609"/>
      <c r="F518" s="1609"/>
      <c r="G518" s="1609"/>
      <c r="H518" s="1609"/>
      <c r="I518" s="1609"/>
      <c r="J518" s="1610"/>
      <c r="K518" s="1611" t="s">
        <v>201</v>
      </c>
      <c r="L518" s="1611" t="s">
        <v>202</v>
      </c>
      <c r="M518" s="413"/>
    </row>
    <row r="519" spans="1:13" ht="15.75" hidden="1">
      <c r="A519" s="1191"/>
      <c r="B519" s="1192"/>
      <c r="C519" s="1606"/>
      <c r="D519" s="1621" t="s">
        <v>37</v>
      </c>
      <c r="E519" s="1622" t="s">
        <v>7</v>
      </c>
      <c r="F519" s="1623"/>
      <c r="G519" s="1623"/>
      <c r="H519" s="1623"/>
      <c r="I519" s="1623"/>
      <c r="J519" s="1624"/>
      <c r="K519" s="1612"/>
      <c r="L519" s="1619"/>
      <c r="M519" s="413"/>
    </row>
    <row r="520" spans="1:16" ht="15.75" hidden="1">
      <c r="A520" s="1604"/>
      <c r="B520" s="1605"/>
      <c r="C520" s="1606"/>
      <c r="D520" s="1621"/>
      <c r="E520" s="418" t="s">
        <v>203</v>
      </c>
      <c r="F520" s="418" t="s">
        <v>204</v>
      </c>
      <c r="G520" s="418" t="s">
        <v>205</v>
      </c>
      <c r="H520" s="418" t="s">
        <v>206</v>
      </c>
      <c r="I520" s="418" t="s">
        <v>335</v>
      </c>
      <c r="J520" s="418" t="s">
        <v>207</v>
      </c>
      <c r="K520" s="1613"/>
      <c r="L520" s="1620"/>
      <c r="M520" s="1614" t="s">
        <v>484</v>
      </c>
      <c r="N520" s="1614"/>
      <c r="O520" s="1614"/>
      <c r="P520" s="1614"/>
    </row>
    <row r="521" spans="1:16" ht="15" hidden="1">
      <c r="A521" s="1615" t="s">
        <v>6</v>
      </c>
      <c r="B521" s="1616"/>
      <c r="C521" s="419">
        <v>1</v>
      </c>
      <c r="D521" s="420">
        <v>2</v>
      </c>
      <c r="E521" s="419">
        <v>3</v>
      </c>
      <c r="F521" s="420">
        <v>4</v>
      </c>
      <c r="G521" s="419">
        <v>5</v>
      </c>
      <c r="H521" s="420">
        <v>6</v>
      </c>
      <c r="I521" s="419">
        <v>7</v>
      </c>
      <c r="J521" s="420">
        <v>8</v>
      </c>
      <c r="K521" s="419">
        <v>9</v>
      </c>
      <c r="L521" s="420">
        <v>10</v>
      </c>
      <c r="M521" s="421" t="s">
        <v>485</v>
      </c>
      <c r="N521" s="422" t="s">
        <v>488</v>
      </c>
      <c r="O521" s="422" t="s">
        <v>486</v>
      </c>
      <c r="P521" s="422" t="s">
        <v>487</v>
      </c>
    </row>
    <row r="522" spans="1:16" ht="24.75" customHeight="1" hidden="1">
      <c r="A522" s="393" t="s">
        <v>0</v>
      </c>
      <c r="B522" s="394" t="s">
        <v>127</v>
      </c>
      <c r="C522" s="1049">
        <f aca="true" t="shared" si="123" ref="C522:L522">C523+C524</f>
        <v>1489506</v>
      </c>
      <c r="D522" s="1049">
        <f t="shared" si="123"/>
        <v>1316506</v>
      </c>
      <c r="E522" s="1049">
        <f t="shared" si="123"/>
        <v>194963</v>
      </c>
      <c r="F522" s="1049">
        <f t="shared" si="123"/>
        <v>0</v>
      </c>
      <c r="G522" s="1049">
        <f t="shared" si="123"/>
        <v>98361</v>
      </c>
      <c r="H522" s="1049">
        <f t="shared" si="123"/>
        <v>1018454</v>
      </c>
      <c r="I522" s="1049">
        <f t="shared" si="123"/>
        <v>0</v>
      </c>
      <c r="J522" s="1049">
        <f t="shared" si="123"/>
        <v>4728</v>
      </c>
      <c r="K522" s="1049">
        <f t="shared" si="123"/>
        <v>0</v>
      </c>
      <c r="L522" s="1049">
        <f t="shared" si="123"/>
        <v>173000</v>
      </c>
      <c r="M522" s="1049" t="e">
        <f>'03 '!#REF!+'04 '!#REF!</f>
        <v>#REF!</v>
      </c>
      <c r="N522" s="1049" t="e">
        <f aca="true" t="shared" si="124" ref="N522:N537">C522-M522</f>
        <v>#REF!</v>
      </c>
      <c r="O522" s="1049" t="e">
        <f>#REF!</f>
        <v>#REF!</v>
      </c>
      <c r="P522" s="1049" t="e">
        <f aca="true" t="shared" si="125" ref="P522:P537">C522-O522</f>
        <v>#REF!</v>
      </c>
    </row>
    <row r="523" spans="1:16" ht="24.75" customHeight="1" hidden="1">
      <c r="A523" s="395">
        <v>1</v>
      </c>
      <c r="B523" s="396" t="s">
        <v>128</v>
      </c>
      <c r="C523" s="1049">
        <f>D523+K523+L523</f>
        <v>1046387</v>
      </c>
      <c r="D523" s="1049">
        <f>E523+F523+G523+H523+I523+J523</f>
        <v>1046387</v>
      </c>
      <c r="E523" s="1048">
        <v>35026</v>
      </c>
      <c r="F523" s="1048"/>
      <c r="G523" s="1048">
        <v>37361</v>
      </c>
      <c r="H523" s="1048">
        <v>974000</v>
      </c>
      <c r="I523" s="1048"/>
      <c r="J523" s="1048"/>
      <c r="K523" s="1048"/>
      <c r="L523" s="1048"/>
      <c r="M523" s="1048" t="e">
        <f>'03 '!#REF!+'04 '!#REF!</f>
        <v>#REF!</v>
      </c>
      <c r="N523" s="1048" t="e">
        <f t="shared" si="124"/>
        <v>#REF!</v>
      </c>
      <c r="O523" s="1048" t="e">
        <f>#REF!</f>
        <v>#REF!</v>
      </c>
      <c r="P523" s="1048" t="e">
        <f t="shared" si="125"/>
        <v>#REF!</v>
      </c>
    </row>
    <row r="524" spans="1:16" ht="24.75" customHeight="1" hidden="1">
      <c r="A524" s="395">
        <v>2</v>
      </c>
      <c r="B524" s="396" t="s">
        <v>129</v>
      </c>
      <c r="C524" s="1049">
        <f>D524+K524+L524</f>
        <v>443119</v>
      </c>
      <c r="D524" s="1049">
        <f>E524+F524+G524+H524+I524+J524</f>
        <v>270119</v>
      </c>
      <c r="E524" s="1048">
        <v>159937</v>
      </c>
      <c r="F524" s="1048">
        <v>0</v>
      </c>
      <c r="G524" s="1048">
        <v>61000</v>
      </c>
      <c r="H524" s="1048">
        <v>44454</v>
      </c>
      <c r="I524" s="1048">
        <v>0</v>
      </c>
      <c r="J524" s="1048">
        <v>4728</v>
      </c>
      <c r="K524" s="1048">
        <v>0</v>
      </c>
      <c r="L524" s="1048">
        <v>173000</v>
      </c>
      <c r="M524" s="1048" t="e">
        <f>'03 '!#REF!+'04 '!#REF!</f>
        <v>#REF!</v>
      </c>
      <c r="N524" s="1048" t="e">
        <f t="shared" si="124"/>
        <v>#REF!</v>
      </c>
      <c r="O524" s="1048" t="e">
        <f>#REF!</f>
        <v>#REF!</v>
      </c>
      <c r="P524" s="1048" t="e">
        <f t="shared" si="125"/>
        <v>#REF!</v>
      </c>
    </row>
    <row r="525" spans="1:16" ht="24.75" customHeight="1" hidden="1">
      <c r="A525" s="384" t="s">
        <v>1</v>
      </c>
      <c r="B525" s="385" t="s">
        <v>130</v>
      </c>
      <c r="C525" s="1049">
        <f>D525+K525+L525</f>
        <v>21400</v>
      </c>
      <c r="D525" s="1049">
        <f>E525+F525+G525+H525+I525+J525</f>
        <v>21400</v>
      </c>
      <c r="E525" s="1048">
        <v>1400</v>
      </c>
      <c r="F525" s="1048">
        <v>0</v>
      </c>
      <c r="G525" s="1048">
        <v>20000</v>
      </c>
      <c r="H525" s="1048">
        <v>0</v>
      </c>
      <c r="I525" s="1048">
        <v>0</v>
      </c>
      <c r="J525" s="1048">
        <v>0</v>
      </c>
      <c r="K525" s="1048">
        <v>0</v>
      </c>
      <c r="L525" s="1048">
        <v>0</v>
      </c>
      <c r="M525" s="1048" t="e">
        <f>'03 '!#REF!+'04 '!#REF!</f>
        <v>#REF!</v>
      </c>
      <c r="N525" s="1048" t="e">
        <f t="shared" si="124"/>
        <v>#REF!</v>
      </c>
      <c r="O525" s="1048" t="e">
        <f>#REF!</f>
        <v>#REF!</v>
      </c>
      <c r="P525" s="1048" t="e">
        <f t="shared" si="125"/>
        <v>#REF!</v>
      </c>
    </row>
    <row r="526" spans="1:16" ht="24.75" customHeight="1" hidden="1">
      <c r="A526" s="384" t="s">
        <v>9</v>
      </c>
      <c r="B526" s="385" t="s">
        <v>131</v>
      </c>
      <c r="C526" s="1049">
        <f>D526+K526+L526</f>
        <v>0</v>
      </c>
      <c r="D526" s="1049">
        <f>E526+F526+G526+H526+I526+J526</f>
        <v>0</v>
      </c>
      <c r="E526" s="1048">
        <v>0</v>
      </c>
      <c r="F526" s="1048">
        <v>0</v>
      </c>
      <c r="G526" s="1048">
        <v>0</v>
      </c>
      <c r="H526" s="1048">
        <v>0</v>
      </c>
      <c r="I526" s="1048">
        <v>0</v>
      </c>
      <c r="J526" s="1048">
        <v>0</v>
      </c>
      <c r="K526" s="1048">
        <v>0</v>
      </c>
      <c r="L526" s="1048">
        <v>0</v>
      </c>
      <c r="M526" s="1048" t="e">
        <f>'03 '!#REF!+'04 '!#REF!</f>
        <v>#REF!</v>
      </c>
      <c r="N526" s="1048" t="e">
        <f t="shared" si="124"/>
        <v>#REF!</v>
      </c>
      <c r="O526" s="1048" t="e">
        <f>#REF!</f>
        <v>#REF!</v>
      </c>
      <c r="P526" s="1048" t="e">
        <f t="shared" si="125"/>
        <v>#REF!</v>
      </c>
    </row>
    <row r="527" spans="1:16" ht="24.75" customHeight="1" hidden="1">
      <c r="A527" s="384" t="s">
        <v>132</v>
      </c>
      <c r="B527" s="385" t="s">
        <v>133</v>
      </c>
      <c r="C527" s="1049">
        <f aca="true" t="shared" si="126" ref="C527:L527">C528+C537</f>
        <v>1468106</v>
      </c>
      <c r="D527" s="1049">
        <f t="shared" si="126"/>
        <v>1295106</v>
      </c>
      <c r="E527" s="1049">
        <f t="shared" si="126"/>
        <v>193563</v>
      </c>
      <c r="F527" s="1049">
        <f t="shared" si="126"/>
        <v>0</v>
      </c>
      <c r="G527" s="1049">
        <f t="shared" si="126"/>
        <v>78361</v>
      </c>
      <c r="H527" s="1049">
        <f t="shared" si="126"/>
        <v>1018454</v>
      </c>
      <c r="I527" s="1049">
        <f t="shared" si="126"/>
        <v>0</v>
      </c>
      <c r="J527" s="1049">
        <f t="shared" si="126"/>
        <v>4728</v>
      </c>
      <c r="K527" s="1049">
        <f t="shared" si="126"/>
        <v>0</v>
      </c>
      <c r="L527" s="1049">
        <f t="shared" si="126"/>
        <v>173000</v>
      </c>
      <c r="M527" s="1049" t="e">
        <f>'03 '!#REF!+'04 '!#REF!</f>
        <v>#REF!</v>
      </c>
      <c r="N527" s="1049" t="e">
        <f t="shared" si="124"/>
        <v>#REF!</v>
      </c>
      <c r="O527" s="1049" t="e">
        <f>#REF!</f>
        <v>#REF!</v>
      </c>
      <c r="P527" s="1049" t="e">
        <f t="shared" si="125"/>
        <v>#REF!</v>
      </c>
    </row>
    <row r="528" spans="1:16" ht="24.75" customHeight="1" hidden="1">
      <c r="A528" s="384" t="s">
        <v>51</v>
      </c>
      <c r="B528" s="397" t="s">
        <v>134</v>
      </c>
      <c r="C528" s="1049">
        <f aca="true" t="shared" si="127" ref="C528:L528">SUM(C529:C536)</f>
        <v>421719</v>
      </c>
      <c r="D528" s="1049">
        <f t="shared" si="127"/>
        <v>248719</v>
      </c>
      <c r="E528" s="1049">
        <f t="shared" si="127"/>
        <v>158537</v>
      </c>
      <c r="F528" s="1049">
        <f t="shared" si="127"/>
        <v>0</v>
      </c>
      <c r="G528" s="1049">
        <f t="shared" si="127"/>
        <v>41000</v>
      </c>
      <c r="H528" s="1049">
        <f t="shared" si="127"/>
        <v>44454</v>
      </c>
      <c r="I528" s="1049">
        <f t="shared" si="127"/>
        <v>0</v>
      </c>
      <c r="J528" s="1049">
        <f t="shared" si="127"/>
        <v>4728</v>
      </c>
      <c r="K528" s="1049">
        <f t="shared" si="127"/>
        <v>0</v>
      </c>
      <c r="L528" s="1049">
        <f t="shared" si="127"/>
        <v>173000</v>
      </c>
      <c r="M528" s="1049" t="e">
        <f>'03 '!#REF!+'04 '!#REF!</f>
        <v>#REF!</v>
      </c>
      <c r="N528" s="1049" t="e">
        <f t="shared" si="124"/>
        <v>#REF!</v>
      </c>
      <c r="O528" s="1049" t="e">
        <f>#REF!</f>
        <v>#REF!</v>
      </c>
      <c r="P528" s="1049" t="e">
        <f t="shared" si="125"/>
        <v>#REF!</v>
      </c>
    </row>
    <row r="529" spans="1:16" ht="24.75" customHeight="1" hidden="1">
      <c r="A529" s="395" t="s">
        <v>53</v>
      </c>
      <c r="B529" s="396" t="s">
        <v>135</v>
      </c>
      <c r="C529" s="1049">
        <f aca="true" t="shared" si="128" ref="C529:C537">D529+K529+L529</f>
        <v>57757</v>
      </c>
      <c r="D529" s="1049">
        <f aca="true" t="shared" si="129" ref="D529:D537">E529+F529+G529+H529+I529+J529</f>
        <v>57757</v>
      </c>
      <c r="E529" s="1048">
        <v>4875</v>
      </c>
      <c r="F529" s="1048">
        <v>0</v>
      </c>
      <c r="G529" s="1048">
        <v>6700</v>
      </c>
      <c r="H529" s="1048">
        <v>41454</v>
      </c>
      <c r="I529" s="1048">
        <v>0</v>
      </c>
      <c r="J529" s="1048">
        <v>4728</v>
      </c>
      <c r="K529" s="1048">
        <v>0</v>
      </c>
      <c r="L529" s="1048">
        <v>0</v>
      </c>
      <c r="M529" s="1048" t="e">
        <f>'03 '!#REF!+'04 '!#REF!</f>
        <v>#REF!</v>
      </c>
      <c r="N529" s="1048" t="e">
        <f t="shared" si="124"/>
        <v>#REF!</v>
      </c>
      <c r="O529" s="1048" t="e">
        <f>#REF!</f>
        <v>#REF!</v>
      </c>
      <c r="P529" s="1048" t="e">
        <f t="shared" si="125"/>
        <v>#REF!</v>
      </c>
    </row>
    <row r="530" spans="1:16" ht="24.75" customHeight="1" hidden="1">
      <c r="A530" s="395" t="s">
        <v>54</v>
      </c>
      <c r="B530" s="396" t="s">
        <v>136</v>
      </c>
      <c r="C530" s="1049">
        <f t="shared" si="128"/>
        <v>0</v>
      </c>
      <c r="D530" s="1049">
        <f t="shared" si="129"/>
        <v>0</v>
      </c>
      <c r="E530" s="1048">
        <v>0</v>
      </c>
      <c r="F530" s="1048">
        <v>0</v>
      </c>
      <c r="G530" s="1048">
        <v>0</v>
      </c>
      <c r="H530" s="1048">
        <v>0</v>
      </c>
      <c r="I530" s="1048">
        <v>0</v>
      </c>
      <c r="J530" s="1048">
        <v>0</v>
      </c>
      <c r="K530" s="1048">
        <v>0</v>
      </c>
      <c r="L530" s="1048">
        <v>0</v>
      </c>
      <c r="M530" s="1048" t="e">
        <f>'03 '!#REF!+'04 '!#REF!</f>
        <v>#REF!</v>
      </c>
      <c r="N530" s="1048" t="e">
        <f t="shared" si="124"/>
        <v>#REF!</v>
      </c>
      <c r="O530" s="1048" t="e">
        <f>#REF!</f>
        <v>#REF!</v>
      </c>
      <c r="P530" s="1048" t="e">
        <f t="shared" si="125"/>
        <v>#REF!</v>
      </c>
    </row>
    <row r="531" spans="1:16" ht="24.75" customHeight="1" hidden="1">
      <c r="A531" s="395" t="s">
        <v>137</v>
      </c>
      <c r="B531" s="396" t="s">
        <v>196</v>
      </c>
      <c r="C531" s="1049">
        <f t="shared" si="128"/>
        <v>0</v>
      </c>
      <c r="D531" s="1049">
        <f t="shared" si="129"/>
        <v>0</v>
      </c>
      <c r="E531" s="1048">
        <v>0</v>
      </c>
      <c r="F531" s="1048">
        <v>0</v>
      </c>
      <c r="G531" s="1048">
        <v>0</v>
      </c>
      <c r="H531" s="1048">
        <v>0</v>
      </c>
      <c r="I531" s="1048">
        <v>0</v>
      </c>
      <c r="J531" s="1048">
        <v>0</v>
      </c>
      <c r="K531" s="1048">
        <v>0</v>
      </c>
      <c r="L531" s="1048">
        <v>0</v>
      </c>
      <c r="M531" s="1048" t="e">
        <f>'03 '!#REF!</f>
        <v>#REF!</v>
      </c>
      <c r="N531" s="1048" t="e">
        <f t="shared" si="124"/>
        <v>#REF!</v>
      </c>
      <c r="O531" s="1048" t="e">
        <f>#REF!</f>
        <v>#REF!</v>
      </c>
      <c r="P531" s="1048" t="e">
        <f t="shared" si="125"/>
        <v>#REF!</v>
      </c>
    </row>
    <row r="532" spans="1:16" ht="24.75" customHeight="1" hidden="1">
      <c r="A532" s="395" t="s">
        <v>139</v>
      </c>
      <c r="B532" s="396" t="s">
        <v>138</v>
      </c>
      <c r="C532" s="1049">
        <f t="shared" si="128"/>
        <v>213822</v>
      </c>
      <c r="D532" s="1049">
        <f t="shared" si="129"/>
        <v>40822</v>
      </c>
      <c r="E532" s="1048">
        <v>3522</v>
      </c>
      <c r="F532" s="1048">
        <v>0</v>
      </c>
      <c r="G532" s="1048">
        <v>34300</v>
      </c>
      <c r="H532" s="1048">
        <v>3000</v>
      </c>
      <c r="I532" s="1048">
        <v>0</v>
      </c>
      <c r="J532" s="1048">
        <v>0</v>
      </c>
      <c r="K532" s="1048">
        <v>0</v>
      </c>
      <c r="L532" s="1048">
        <v>173000</v>
      </c>
      <c r="M532" s="1048" t="e">
        <f>'03 '!#REF!+'04 '!#REF!</f>
        <v>#REF!</v>
      </c>
      <c r="N532" s="1048" t="e">
        <f t="shared" si="124"/>
        <v>#REF!</v>
      </c>
      <c r="O532" s="1048" t="e">
        <f>#REF!</f>
        <v>#REF!</v>
      </c>
      <c r="P532" s="1048" t="e">
        <f t="shared" si="125"/>
        <v>#REF!</v>
      </c>
    </row>
    <row r="533" spans="1:16" ht="24.75" customHeight="1" hidden="1">
      <c r="A533" s="395" t="s">
        <v>141</v>
      </c>
      <c r="B533" s="396" t="s">
        <v>140</v>
      </c>
      <c r="C533" s="1049">
        <f t="shared" si="128"/>
        <v>0</v>
      </c>
      <c r="D533" s="1049">
        <f t="shared" si="129"/>
        <v>0</v>
      </c>
      <c r="E533" s="1048">
        <v>0</v>
      </c>
      <c r="F533" s="1048">
        <v>0</v>
      </c>
      <c r="G533" s="1048">
        <v>0</v>
      </c>
      <c r="H533" s="1048">
        <v>0</v>
      </c>
      <c r="I533" s="1048">
        <v>0</v>
      </c>
      <c r="J533" s="1048">
        <v>0</v>
      </c>
      <c r="K533" s="1048">
        <v>0</v>
      </c>
      <c r="L533" s="1048">
        <v>0</v>
      </c>
      <c r="M533" s="1048" t="e">
        <f>'03 '!#REF!+'04 '!#REF!</f>
        <v>#REF!</v>
      </c>
      <c r="N533" s="1048" t="e">
        <f t="shared" si="124"/>
        <v>#REF!</v>
      </c>
      <c r="O533" s="1048" t="e">
        <f>#REF!</f>
        <v>#REF!</v>
      </c>
      <c r="P533" s="1048" t="e">
        <f t="shared" si="125"/>
        <v>#REF!</v>
      </c>
    </row>
    <row r="534" spans="1:16" ht="24.75" customHeight="1" hidden="1">
      <c r="A534" s="395" t="s">
        <v>143</v>
      </c>
      <c r="B534" s="396" t="s">
        <v>142</v>
      </c>
      <c r="C534" s="1049">
        <f t="shared" si="128"/>
        <v>150140</v>
      </c>
      <c r="D534" s="1049">
        <f t="shared" si="129"/>
        <v>150140</v>
      </c>
      <c r="E534" s="1048">
        <v>150140</v>
      </c>
      <c r="F534" s="1048">
        <v>0</v>
      </c>
      <c r="G534" s="1048">
        <v>0</v>
      </c>
      <c r="H534" s="1048">
        <v>0</v>
      </c>
      <c r="I534" s="1048">
        <v>0</v>
      </c>
      <c r="J534" s="1048">
        <v>0</v>
      </c>
      <c r="K534" s="1048">
        <v>0</v>
      </c>
      <c r="L534" s="1048">
        <v>0</v>
      </c>
      <c r="M534" s="1048" t="e">
        <f>'03 '!#REF!+'04 '!#REF!</f>
        <v>#REF!</v>
      </c>
      <c r="N534" s="1048" t="e">
        <f t="shared" si="124"/>
        <v>#REF!</v>
      </c>
      <c r="O534" s="1048" t="e">
        <f>#REF!</f>
        <v>#REF!</v>
      </c>
      <c r="P534" s="1048" t="e">
        <f t="shared" si="125"/>
        <v>#REF!</v>
      </c>
    </row>
    <row r="535" spans="1:16" ht="24.75" customHeight="1" hidden="1">
      <c r="A535" s="395" t="s">
        <v>145</v>
      </c>
      <c r="B535" s="398" t="s">
        <v>144</v>
      </c>
      <c r="C535" s="1049">
        <f t="shared" si="128"/>
        <v>0</v>
      </c>
      <c r="D535" s="1049">
        <f t="shared" si="129"/>
        <v>0</v>
      </c>
      <c r="E535" s="1048">
        <v>0</v>
      </c>
      <c r="F535" s="1048">
        <v>0</v>
      </c>
      <c r="G535" s="1048">
        <v>0</v>
      </c>
      <c r="H535" s="1048">
        <v>0</v>
      </c>
      <c r="I535" s="1048">
        <v>0</v>
      </c>
      <c r="J535" s="1048">
        <v>0</v>
      </c>
      <c r="K535" s="1048">
        <v>0</v>
      </c>
      <c r="L535" s="1048">
        <v>0</v>
      </c>
      <c r="M535" s="1048" t="e">
        <f>'03 '!#REF!+'04 '!#REF!</f>
        <v>#REF!</v>
      </c>
      <c r="N535" s="1048" t="e">
        <f t="shared" si="124"/>
        <v>#REF!</v>
      </c>
      <c r="O535" s="1048" t="e">
        <f>#REF!</f>
        <v>#REF!</v>
      </c>
      <c r="P535" s="1048" t="e">
        <f t="shared" si="125"/>
        <v>#REF!</v>
      </c>
    </row>
    <row r="536" spans="1:16" ht="24.75" customHeight="1" hidden="1">
      <c r="A536" s="395" t="s">
        <v>180</v>
      </c>
      <c r="B536" s="396" t="s">
        <v>146</v>
      </c>
      <c r="C536" s="1049">
        <f t="shared" si="128"/>
        <v>0</v>
      </c>
      <c r="D536" s="1049">
        <f t="shared" si="129"/>
        <v>0</v>
      </c>
      <c r="E536" s="1048">
        <v>0</v>
      </c>
      <c r="F536" s="1048">
        <v>0</v>
      </c>
      <c r="G536" s="1048">
        <v>0</v>
      </c>
      <c r="H536" s="1048">
        <v>0</v>
      </c>
      <c r="I536" s="1048">
        <v>0</v>
      </c>
      <c r="J536" s="1048">
        <v>0</v>
      </c>
      <c r="K536" s="1048">
        <v>0</v>
      </c>
      <c r="L536" s="1048">
        <v>0</v>
      </c>
      <c r="M536" s="1048" t="e">
        <f>'03 '!#REF!+'04 '!#REF!</f>
        <v>#REF!</v>
      </c>
      <c r="N536" s="1048" t="e">
        <f t="shared" si="124"/>
        <v>#REF!</v>
      </c>
      <c r="O536" s="1048" t="e">
        <f>#REF!</f>
        <v>#REF!</v>
      </c>
      <c r="P536" s="1048" t="e">
        <f t="shared" si="125"/>
        <v>#REF!</v>
      </c>
    </row>
    <row r="537" spans="1:16" ht="24.75" customHeight="1" hidden="1">
      <c r="A537" s="384" t="s">
        <v>52</v>
      </c>
      <c r="B537" s="385" t="s">
        <v>147</v>
      </c>
      <c r="C537" s="1049">
        <f t="shared" si="128"/>
        <v>1046387</v>
      </c>
      <c r="D537" s="1049">
        <f t="shared" si="129"/>
        <v>1046387</v>
      </c>
      <c r="E537" s="1048">
        <v>35026</v>
      </c>
      <c r="F537" s="1048">
        <v>0</v>
      </c>
      <c r="G537" s="1048">
        <v>37361</v>
      </c>
      <c r="H537" s="1048">
        <v>974000</v>
      </c>
      <c r="I537" s="1048">
        <v>0</v>
      </c>
      <c r="J537" s="1048">
        <v>0</v>
      </c>
      <c r="K537" s="1048">
        <v>0</v>
      </c>
      <c r="L537" s="1048">
        <v>0</v>
      </c>
      <c r="M537" s="1049" t="e">
        <f>'03 '!#REF!+'04 '!#REF!</f>
        <v>#REF!</v>
      </c>
      <c r="N537" s="1049" t="e">
        <f t="shared" si="124"/>
        <v>#REF!</v>
      </c>
      <c r="O537" s="1049" t="e">
        <f>#REF!</f>
        <v>#REF!</v>
      </c>
      <c r="P537" s="1049" t="e">
        <f t="shared" si="125"/>
        <v>#REF!</v>
      </c>
    </row>
    <row r="538" spans="1:16" ht="24.75" customHeight="1" hidden="1">
      <c r="A538" s="408" t="s">
        <v>72</v>
      </c>
      <c r="B538" s="426" t="s">
        <v>208</v>
      </c>
      <c r="C538" s="388">
        <f aca="true" t="shared" si="130" ref="C538:L538">(C529+C530+C531)/C528</f>
        <v>0.13695612481296787</v>
      </c>
      <c r="D538" s="386">
        <f t="shared" si="130"/>
        <v>0.2322178844398699</v>
      </c>
      <c r="E538" s="388">
        <f t="shared" si="130"/>
        <v>0.030749919577133415</v>
      </c>
      <c r="F538" s="388" t="e">
        <f t="shared" si="130"/>
        <v>#DIV/0!</v>
      </c>
      <c r="G538" s="388">
        <f t="shared" si="130"/>
        <v>0.16341463414634147</v>
      </c>
      <c r="H538" s="388">
        <f t="shared" si="130"/>
        <v>0.9325145093804832</v>
      </c>
      <c r="I538" s="388" t="e">
        <f t="shared" si="130"/>
        <v>#DIV/0!</v>
      </c>
      <c r="J538" s="388">
        <f t="shared" si="130"/>
        <v>1</v>
      </c>
      <c r="K538" s="388" t="e">
        <f t="shared" si="130"/>
        <v>#DIV/0!</v>
      </c>
      <c r="L538" s="388">
        <f t="shared" si="130"/>
        <v>0</v>
      </c>
      <c r="M538" s="392"/>
      <c r="N538" s="427"/>
      <c r="O538" s="427"/>
      <c r="P538" s="427"/>
    </row>
    <row r="539" spans="1:16" ht="16.5" hidden="1">
      <c r="A539" s="1617" t="s">
        <v>482</v>
      </c>
      <c r="B539" s="1617"/>
      <c r="C539" s="1048">
        <f aca="true" t="shared" si="131" ref="C539:L539">C522-C525-C526-C527</f>
        <v>0</v>
      </c>
      <c r="D539" s="1048">
        <f t="shared" si="131"/>
        <v>0</v>
      </c>
      <c r="E539" s="1048">
        <f t="shared" si="131"/>
        <v>0</v>
      </c>
      <c r="F539" s="1048">
        <f t="shared" si="131"/>
        <v>0</v>
      </c>
      <c r="G539" s="1048">
        <f t="shared" si="131"/>
        <v>0</v>
      </c>
      <c r="H539" s="1048">
        <f t="shared" si="131"/>
        <v>0</v>
      </c>
      <c r="I539" s="1048">
        <f t="shared" si="131"/>
        <v>0</v>
      </c>
      <c r="J539" s="1048">
        <f t="shared" si="131"/>
        <v>0</v>
      </c>
      <c r="K539" s="1048">
        <f t="shared" si="131"/>
        <v>0</v>
      </c>
      <c r="L539" s="1048">
        <f t="shared" si="131"/>
        <v>0</v>
      </c>
      <c r="M539" s="392"/>
      <c r="N539" s="427"/>
      <c r="O539" s="427"/>
      <c r="P539" s="427"/>
    </row>
    <row r="540" spans="1:16" ht="16.5" hidden="1">
      <c r="A540" s="1618" t="s">
        <v>483</v>
      </c>
      <c r="B540" s="1618"/>
      <c r="C540" s="1048">
        <f aca="true" t="shared" si="132" ref="C540:L540">C527-C528-C537</f>
        <v>0</v>
      </c>
      <c r="D540" s="1048">
        <f t="shared" si="132"/>
        <v>0</v>
      </c>
      <c r="E540" s="1048">
        <f t="shared" si="132"/>
        <v>0</v>
      </c>
      <c r="F540" s="1048">
        <f t="shared" si="132"/>
        <v>0</v>
      </c>
      <c r="G540" s="1048">
        <f t="shared" si="132"/>
        <v>0</v>
      </c>
      <c r="H540" s="1048">
        <f t="shared" si="132"/>
        <v>0</v>
      </c>
      <c r="I540" s="1048">
        <f t="shared" si="132"/>
        <v>0</v>
      </c>
      <c r="J540" s="1048">
        <f t="shared" si="132"/>
        <v>0</v>
      </c>
      <c r="K540" s="1048">
        <f t="shared" si="132"/>
        <v>0</v>
      </c>
      <c r="L540" s="1048">
        <f t="shared" si="132"/>
        <v>0</v>
      </c>
      <c r="M540" s="392"/>
      <c r="N540" s="427"/>
      <c r="O540" s="427"/>
      <c r="P540" s="427"/>
    </row>
    <row r="541" spans="1:16" ht="18.75" hidden="1">
      <c r="A541" s="413"/>
      <c r="B541" s="428" t="s">
        <v>502</v>
      </c>
      <c r="C541" s="428"/>
      <c r="D541" s="409"/>
      <c r="E541" s="409"/>
      <c r="F541" s="409"/>
      <c r="G541" s="1599" t="s">
        <v>502</v>
      </c>
      <c r="H541" s="1599"/>
      <c r="I541" s="1599"/>
      <c r="J541" s="1599"/>
      <c r="K541" s="1599"/>
      <c r="L541" s="1599"/>
      <c r="M541" s="413"/>
      <c r="N541" s="413"/>
      <c r="O541" s="413"/>
      <c r="P541" s="413"/>
    </row>
    <row r="542" spans="1:16" ht="18.75" hidden="1">
      <c r="A542" s="1600" t="s">
        <v>4</v>
      </c>
      <c r="B542" s="1600"/>
      <c r="C542" s="1600"/>
      <c r="D542" s="1600"/>
      <c r="E542" s="409"/>
      <c r="F542" s="409"/>
      <c r="G542" s="429"/>
      <c r="H542" s="1601" t="s">
        <v>503</v>
      </c>
      <c r="I542" s="1601"/>
      <c r="J542" s="1601"/>
      <c r="K542" s="1601"/>
      <c r="L542" s="1601"/>
      <c r="M542" s="413"/>
      <c r="N542" s="413"/>
      <c r="O542" s="413"/>
      <c r="P542" s="413"/>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2">
    <mergeCell ref="G541:L541"/>
    <mergeCell ref="A542:D542"/>
    <mergeCell ref="H542:L542"/>
    <mergeCell ref="A540:B540"/>
    <mergeCell ref="N6:P6"/>
    <mergeCell ref="M520:P520"/>
    <mergeCell ref="A521:B521"/>
    <mergeCell ref="A539:B539"/>
    <mergeCell ref="K515:L515"/>
    <mergeCell ref="A514:B514"/>
    <mergeCell ref="C517:C520"/>
    <mergeCell ref="D519:D520"/>
    <mergeCell ref="K516:L516"/>
    <mergeCell ref="E519:J519"/>
    <mergeCell ref="D517:L517"/>
    <mergeCell ref="D518:J518"/>
    <mergeCell ref="K518:K520"/>
    <mergeCell ref="L518:L520"/>
    <mergeCell ref="A512:B512"/>
    <mergeCell ref="D512:J512"/>
    <mergeCell ref="K512:L512"/>
    <mergeCell ref="A513:C513"/>
    <mergeCell ref="D513:J513"/>
    <mergeCell ref="K513:L513"/>
    <mergeCell ref="D514:J514"/>
    <mergeCell ref="K514:L514"/>
    <mergeCell ref="A517:B520"/>
    <mergeCell ref="M477:P477"/>
    <mergeCell ref="A478:B478"/>
    <mergeCell ref="A496:B496"/>
    <mergeCell ref="A497:B497"/>
    <mergeCell ref="L475:L477"/>
    <mergeCell ref="D476:D477"/>
    <mergeCell ref="E476:J476"/>
    <mergeCell ref="G498:L498"/>
    <mergeCell ref="A499:D499"/>
    <mergeCell ref="H499:L499"/>
    <mergeCell ref="K472:L472"/>
    <mergeCell ref="K473:L473"/>
    <mergeCell ref="A474:B477"/>
    <mergeCell ref="C474:C477"/>
    <mergeCell ref="D474:L474"/>
    <mergeCell ref="D475:J475"/>
    <mergeCell ref="K475:K477"/>
    <mergeCell ref="A470:C470"/>
    <mergeCell ref="D470:J470"/>
    <mergeCell ref="K470:L470"/>
    <mergeCell ref="A471:B471"/>
    <mergeCell ref="D471:J471"/>
    <mergeCell ref="K471:L471"/>
    <mergeCell ref="A469:B469"/>
    <mergeCell ref="D469:J469"/>
    <mergeCell ref="K469:L469"/>
    <mergeCell ref="L433:L435"/>
    <mergeCell ref="D434:D435"/>
    <mergeCell ref="E434:J434"/>
    <mergeCell ref="A455:B455"/>
    <mergeCell ref="G456:L456"/>
    <mergeCell ref="A457:D457"/>
    <mergeCell ref="H457:L457"/>
    <mergeCell ref="M435:P435"/>
    <mergeCell ref="A436:B436"/>
    <mergeCell ref="A454:B454"/>
    <mergeCell ref="A429:B429"/>
    <mergeCell ref="D429:J429"/>
    <mergeCell ref="K429:L429"/>
    <mergeCell ref="K430:L430"/>
    <mergeCell ref="K431:L431"/>
    <mergeCell ref="A432:B435"/>
    <mergeCell ref="C432:C435"/>
    <mergeCell ref="D432:L432"/>
    <mergeCell ref="D433:J433"/>
    <mergeCell ref="K433:K435"/>
    <mergeCell ref="A427:B427"/>
    <mergeCell ref="D427:J427"/>
    <mergeCell ref="K427:L427"/>
    <mergeCell ref="A428:C428"/>
    <mergeCell ref="D428:J428"/>
    <mergeCell ref="K428:L428"/>
    <mergeCell ref="M388:P388"/>
    <mergeCell ref="A389:B389"/>
    <mergeCell ref="A407:B407"/>
    <mergeCell ref="A408:B408"/>
    <mergeCell ref="L386:L388"/>
    <mergeCell ref="D387:D388"/>
    <mergeCell ref="E387:J387"/>
    <mergeCell ref="G409:L409"/>
    <mergeCell ref="A410:D410"/>
    <mergeCell ref="H410:L410"/>
    <mergeCell ref="K383:L383"/>
    <mergeCell ref="A385:B388"/>
    <mergeCell ref="C385:C388"/>
    <mergeCell ref="D385:L385"/>
    <mergeCell ref="D386:J386"/>
    <mergeCell ref="K386:K388"/>
    <mergeCell ref="A381:C381"/>
    <mergeCell ref="D381:J381"/>
    <mergeCell ref="K381:L381"/>
    <mergeCell ref="A382:B382"/>
    <mergeCell ref="D382:J382"/>
    <mergeCell ref="K382:L382"/>
    <mergeCell ref="A380:B380"/>
    <mergeCell ref="D380:J380"/>
    <mergeCell ref="K380:L380"/>
    <mergeCell ref="L343:L345"/>
    <mergeCell ref="D344:D345"/>
    <mergeCell ref="E344:J344"/>
    <mergeCell ref="A365:B365"/>
    <mergeCell ref="G366:L366"/>
    <mergeCell ref="A367:D367"/>
    <mergeCell ref="H367:L367"/>
    <mergeCell ref="M345:P345"/>
    <mergeCell ref="A346:B346"/>
    <mergeCell ref="A364:B364"/>
    <mergeCell ref="A339:B339"/>
    <mergeCell ref="D339:J339"/>
    <mergeCell ref="K339:L339"/>
    <mergeCell ref="K340:L340"/>
    <mergeCell ref="K341:L341"/>
    <mergeCell ref="A342:B345"/>
    <mergeCell ref="C342:C345"/>
    <mergeCell ref="D342:L342"/>
    <mergeCell ref="D343:J343"/>
    <mergeCell ref="K343:K345"/>
    <mergeCell ref="A337:B337"/>
    <mergeCell ref="D337:J337"/>
    <mergeCell ref="K337:L337"/>
    <mergeCell ref="A338:C338"/>
    <mergeCell ref="D338:J338"/>
    <mergeCell ref="K338:L338"/>
    <mergeCell ref="M302:P302"/>
    <mergeCell ref="A303:B303"/>
    <mergeCell ref="A321:B321"/>
    <mergeCell ref="A322:B322"/>
    <mergeCell ref="L300:L302"/>
    <mergeCell ref="D301:D302"/>
    <mergeCell ref="E301:J301"/>
    <mergeCell ref="A324:D324"/>
    <mergeCell ref="H324:L324"/>
    <mergeCell ref="K297:L297"/>
    <mergeCell ref="K298:L298"/>
    <mergeCell ref="A299:B302"/>
    <mergeCell ref="C299:C302"/>
    <mergeCell ref="D299:L299"/>
    <mergeCell ref="D300:J300"/>
    <mergeCell ref="K300:K302"/>
    <mergeCell ref="A296:B296"/>
    <mergeCell ref="D296:J296"/>
    <mergeCell ref="K296:L296"/>
    <mergeCell ref="G323:L323"/>
    <mergeCell ref="A294:B294"/>
    <mergeCell ref="D294:J294"/>
    <mergeCell ref="K294:L294"/>
    <mergeCell ref="A295:C295"/>
    <mergeCell ref="D295:J295"/>
    <mergeCell ref="K295:L295"/>
    <mergeCell ref="G281:L281"/>
    <mergeCell ref="A282:D282"/>
    <mergeCell ref="H282:L282"/>
    <mergeCell ref="A279:B279"/>
    <mergeCell ref="A280:B280"/>
    <mergeCell ref="D259:D260"/>
    <mergeCell ref="E259:J259"/>
    <mergeCell ref="M260:P260"/>
    <mergeCell ref="A261:B261"/>
    <mergeCell ref="K254:L254"/>
    <mergeCell ref="K255:L255"/>
    <mergeCell ref="A257:B260"/>
    <mergeCell ref="C257:C260"/>
    <mergeCell ref="D257:L257"/>
    <mergeCell ref="D258:J258"/>
    <mergeCell ref="K258:K260"/>
    <mergeCell ref="L258:L260"/>
    <mergeCell ref="A254:B254"/>
    <mergeCell ref="D254:J254"/>
    <mergeCell ref="A252:B252"/>
    <mergeCell ref="D252:J252"/>
    <mergeCell ref="K252:L252"/>
    <mergeCell ref="A253:C253"/>
    <mergeCell ref="D253:J253"/>
    <mergeCell ref="K253:L253"/>
    <mergeCell ref="M221:P221"/>
    <mergeCell ref="A222:B222"/>
    <mergeCell ref="A240:B240"/>
    <mergeCell ref="A241:B241"/>
    <mergeCell ref="L219:L221"/>
    <mergeCell ref="D220:D221"/>
    <mergeCell ref="E220:J220"/>
    <mergeCell ref="G242:L242"/>
    <mergeCell ref="A243:D243"/>
    <mergeCell ref="H243:L243"/>
    <mergeCell ref="K216:L216"/>
    <mergeCell ref="K217:L217"/>
    <mergeCell ref="A218:B221"/>
    <mergeCell ref="C218:C221"/>
    <mergeCell ref="D218:L218"/>
    <mergeCell ref="D219:J219"/>
    <mergeCell ref="K219:K221"/>
    <mergeCell ref="A214:C214"/>
    <mergeCell ref="D214:J214"/>
    <mergeCell ref="K214:L214"/>
    <mergeCell ref="A215:B215"/>
    <mergeCell ref="D215:J215"/>
    <mergeCell ref="K215:L215"/>
    <mergeCell ref="A213:B213"/>
    <mergeCell ref="D213:J213"/>
    <mergeCell ref="K213:L213"/>
    <mergeCell ref="L179:L181"/>
    <mergeCell ref="D180:D181"/>
    <mergeCell ref="E180:J180"/>
    <mergeCell ref="A201:B201"/>
    <mergeCell ref="G202:L202"/>
    <mergeCell ref="A203:D203"/>
    <mergeCell ref="H203:L203"/>
    <mergeCell ref="M181:P181"/>
    <mergeCell ref="A182:B182"/>
    <mergeCell ref="A200:B200"/>
    <mergeCell ref="A175:B175"/>
    <mergeCell ref="D175:J175"/>
    <mergeCell ref="K175:L175"/>
    <mergeCell ref="K177:L177"/>
    <mergeCell ref="A178:B181"/>
    <mergeCell ref="C178:C181"/>
    <mergeCell ref="D178:L178"/>
    <mergeCell ref="D179:J179"/>
    <mergeCell ref="K179:K181"/>
    <mergeCell ref="A173:B173"/>
    <mergeCell ref="D173:J173"/>
    <mergeCell ref="K173:L173"/>
    <mergeCell ref="A174:C174"/>
    <mergeCell ref="D174:J174"/>
    <mergeCell ref="K174:L174"/>
    <mergeCell ref="M140:P140"/>
    <mergeCell ref="A141:B141"/>
    <mergeCell ref="A159:B159"/>
    <mergeCell ref="A160:B160"/>
    <mergeCell ref="L138:L140"/>
    <mergeCell ref="D139:D140"/>
    <mergeCell ref="E139:J139"/>
    <mergeCell ref="G161:L161"/>
    <mergeCell ref="A162:D162"/>
    <mergeCell ref="H162:L162"/>
    <mergeCell ref="K135:L135"/>
    <mergeCell ref="K136:L136"/>
    <mergeCell ref="A137:B140"/>
    <mergeCell ref="C137:C140"/>
    <mergeCell ref="D137:L137"/>
    <mergeCell ref="D138:J138"/>
    <mergeCell ref="K138:K140"/>
    <mergeCell ref="A133:C133"/>
    <mergeCell ref="D133:J133"/>
    <mergeCell ref="K133:L133"/>
    <mergeCell ref="A134:B134"/>
    <mergeCell ref="D134:J134"/>
    <mergeCell ref="K134:L134"/>
    <mergeCell ref="A132:B132"/>
    <mergeCell ref="D132:J132"/>
    <mergeCell ref="K132:L132"/>
    <mergeCell ref="L95:L97"/>
    <mergeCell ref="D96:D97"/>
    <mergeCell ref="E96:J96"/>
    <mergeCell ref="A117:B117"/>
    <mergeCell ref="G118:L118"/>
    <mergeCell ref="A119:D119"/>
    <mergeCell ref="H119:L119"/>
    <mergeCell ref="M97:P97"/>
    <mergeCell ref="A98:B98"/>
    <mergeCell ref="A116:B116"/>
    <mergeCell ref="A91:B91"/>
    <mergeCell ref="D91:J91"/>
    <mergeCell ref="K91:L91"/>
    <mergeCell ref="K92:L92"/>
    <mergeCell ref="K93:L93"/>
    <mergeCell ref="A94:B97"/>
    <mergeCell ref="C94:C97"/>
    <mergeCell ref="D94:L94"/>
    <mergeCell ref="D95:J95"/>
    <mergeCell ref="K95:K97"/>
    <mergeCell ref="A89:B89"/>
    <mergeCell ref="D89:J89"/>
    <mergeCell ref="K89:L89"/>
    <mergeCell ref="A90:C90"/>
    <mergeCell ref="D90:J90"/>
    <mergeCell ref="K90:L90"/>
    <mergeCell ref="M56:P56"/>
    <mergeCell ref="A57:B57"/>
    <mergeCell ref="A75:B75"/>
    <mergeCell ref="A76:B76"/>
    <mergeCell ref="L54:L56"/>
    <mergeCell ref="D55:D56"/>
    <mergeCell ref="E55:J55"/>
    <mergeCell ref="G77:L77"/>
    <mergeCell ref="A78:D78"/>
    <mergeCell ref="H78:L78"/>
    <mergeCell ref="K51:L51"/>
    <mergeCell ref="K52:L52"/>
    <mergeCell ref="A53:B56"/>
    <mergeCell ref="C53:C56"/>
    <mergeCell ref="D53:L53"/>
    <mergeCell ref="D54:J54"/>
    <mergeCell ref="K54:K56"/>
    <mergeCell ref="A49:C49"/>
    <mergeCell ref="D49:J49"/>
    <mergeCell ref="K49:L49"/>
    <mergeCell ref="A50:B50"/>
    <mergeCell ref="D50:J50"/>
    <mergeCell ref="K50:L50"/>
    <mergeCell ref="A40:D40"/>
    <mergeCell ref="H40:L40"/>
    <mergeCell ref="G33:L33"/>
    <mergeCell ref="A32:D32"/>
    <mergeCell ref="H32:L32"/>
    <mergeCell ref="B35:C35"/>
    <mergeCell ref="A48:B48"/>
    <mergeCell ref="D48:J48"/>
    <mergeCell ref="K48:L48"/>
    <mergeCell ref="K4:L4"/>
    <mergeCell ref="K5:L5"/>
    <mergeCell ref="D6:L6"/>
    <mergeCell ref="D7:J7"/>
    <mergeCell ref="K7:K9"/>
    <mergeCell ref="L7:L9"/>
    <mergeCell ref="E8:J8"/>
    <mergeCell ref="E5:I5"/>
    <mergeCell ref="A1:B1"/>
    <mergeCell ref="A3:B3"/>
    <mergeCell ref="D1:J1"/>
    <mergeCell ref="D3:J3"/>
    <mergeCell ref="K1:L1"/>
    <mergeCell ref="A2:C2"/>
    <mergeCell ref="D2:J2"/>
    <mergeCell ref="K2:L2"/>
    <mergeCell ref="K3:L3"/>
    <mergeCell ref="M9:P9"/>
    <mergeCell ref="B33:C33"/>
    <mergeCell ref="C6:C9"/>
    <mergeCell ref="D8:D9"/>
    <mergeCell ref="A10:B10"/>
    <mergeCell ref="A6:B9"/>
    <mergeCell ref="A28:B28"/>
    <mergeCell ref="A29:B29"/>
    <mergeCell ref="H31:L31"/>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V34"/>
  <sheetViews>
    <sheetView view="pageBreakPreview" zoomScale="120" zoomScaleNormal="80" zoomScaleSheetLayoutView="120" zoomScalePageLayoutView="0" workbookViewId="0" topLeftCell="A4">
      <selection activeCell="A12" sqref="A12:S24"/>
    </sheetView>
  </sheetViews>
  <sheetFormatPr defaultColWidth="9.00390625" defaultRowHeight="15.75"/>
  <cols>
    <col min="1" max="1" width="4.75390625" style="0" customWidth="1"/>
    <col min="2" max="2" width="9.375" style="0" customWidth="1"/>
    <col min="3" max="19" width="6.625" style="0" customWidth="1"/>
    <col min="20" max="20" width="8.50390625" style="0" customWidth="1"/>
  </cols>
  <sheetData>
    <row r="1" spans="1:19" ht="15.75">
      <c r="A1" s="683"/>
      <c r="B1" s="683"/>
      <c r="C1" s="683"/>
      <c r="D1" s="683"/>
      <c r="E1" s="683"/>
      <c r="F1" s="683"/>
      <c r="G1" s="683"/>
      <c r="H1" s="683"/>
      <c r="I1" s="683"/>
      <c r="J1" s="683"/>
      <c r="K1" s="683"/>
      <c r="L1" s="683"/>
      <c r="M1" s="683"/>
      <c r="N1" s="683"/>
      <c r="O1" s="683"/>
      <c r="P1" s="683"/>
      <c r="Q1" s="683"/>
      <c r="R1" s="683"/>
      <c r="S1" s="683"/>
    </row>
    <row r="2" spans="1:19" ht="16.5">
      <c r="A2" s="685" t="s">
        <v>768</v>
      </c>
      <c r="B2" s="685"/>
      <c r="C2" s="685"/>
      <c r="D2" s="683"/>
      <c r="E2" s="1668" t="s">
        <v>79</v>
      </c>
      <c r="F2" s="1668"/>
      <c r="G2" s="1668"/>
      <c r="H2" s="1668"/>
      <c r="I2" s="1668"/>
      <c r="J2" s="1668"/>
      <c r="K2" s="1668"/>
      <c r="L2" s="1668"/>
      <c r="M2" s="1668"/>
      <c r="N2" s="1668"/>
      <c r="O2" s="1668"/>
      <c r="P2" s="1669" t="s">
        <v>556</v>
      </c>
      <c r="Q2" s="1669"/>
      <c r="R2" s="1669"/>
      <c r="S2" s="1669"/>
    </row>
    <row r="3" spans="1:19" ht="16.5">
      <c r="A3" s="1670" t="s">
        <v>333</v>
      </c>
      <c r="B3" s="1670"/>
      <c r="C3" s="1670"/>
      <c r="D3" s="1670"/>
      <c r="E3" s="1671" t="s">
        <v>42</v>
      </c>
      <c r="F3" s="1671"/>
      <c r="G3" s="1671"/>
      <c r="H3" s="1671"/>
      <c r="I3" s="1671"/>
      <c r="J3" s="1671"/>
      <c r="K3" s="1671"/>
      <c r="L3" s="1671"/>
      <c r="M3" s="1671"/>
      <c r="N3" s="1671"/>
      <c r="O3" s="1671"/>
      <c r="P3" s="1667" t="str">
        <f>'Thong tin'!B4</f>
        <v>CTHADS TRÀ VINH</v>
      </c>
      <c r="Q3" s="1667"/>
      <c r="R3" s="1667"/>
      <c r="S3" s="1667"/>
    </row>
    <row r="4" spans="1:19" ht="16.5">
      <c r="A4" s="1670" t="s">
        <v>334</v>
      </c>
      <c r="B4" s="1670"/>
      <c r="C4" s="1670"/>
      <c r="D4" s="1670"/>
      <c r="E4" s="1672" t="str">
        <f>'Thong tin'!B3</f>
        <v>12 tháng / năm 2019</v>
      </c>
      <c r="F4" s="1672"/>
      <c r="G4" s="1672"/>
      <c r="H4" s="1672"/>
      <c r="I4" s="1672"/>
      <c r="J4" s="1672"/>
      <c r="K4" s="1672"/>
      <c r="L4" s="1672"/>
      <c r="M4" s="1672"/>
      <c r="N4" s="1672"/>
      <c r="O4" s="1672"/>
      <c r="P4" s="1669" t="s">
        <v>679</v>
      </c>
      <c r="Q4" s="1669"/>
      <c r="R4" s="1669"/>
      <c r="S4" s="1669"/>
    </row>
    <row r="5" spans="1:19" ht="15.75">
      <c r="A5" s="685" t="s">
        <v>766</v>
      </c>
      <c r="B5" s="685"/>
      <c r="C5" s="685"/>
      <c r="D5" s="685"/>
      <c r="E5" s="685"/>
      <c r="F5" s="685"/>
      <c r="G5" s="685"/>
      <c r="H5" s="685"/>
      <c r="I5" s="685"/>
      <c r="J5" s="685"/>
      <c r="K5" s="685"/>
      <c r="L5" s="685"/>
      <c r="M5" s="685"/>
      <c r="N5" s="816"/>
      <c r="O5" s="816"/>
      <c r="P5" s="1667" t="s">
        <v>765</v>
      </c>
      <c r="Q5" s="1667"/>
      <c r="R5" s="1667"/>
      <c r="S5" s="1667"/>
    </row>
    <row r="6" spans="1:19" ht="15.75">
      <c r="A6" s="683"/>
      <c r="B6" s="815"/>
      <c r="C6" s="815"/>
      <c r="D6" s="683"/>
      <c r="E6" s="683"/>
      <c r="F6" s="683"/>
      <c r="G6" s="683"/>
      <c r="H6" s="683"/>
      <c r="I6" s="683"/>
      <c r="J6" s="683"/>
      <c r="K6" s="683"/>
      <c r="L6" s="683"/>
      <c r="M6" s="683"/>
      <c r="N6" s="683"/>
      <c r="O6" s="683"/>
      <c r="P6" s="1666" t="s">
        <v>8</v>
      </c>
      <c r="Q6" s="1666"/>
      <c r="R6" s="1666"/>
      <c r="S6" s="1666"/>
    </row>
    <row r="7" spans="1:21" ht="15.75" customHeight="1">
      <c r="A7" s="1640" t="s">
        <v>68</v>
      </c>
      <c r="B7" s="1641"/>
      <c r="C7" s="1635" t="s">
        <v>211</v>
      </c>
      <c r="D7" s="1636"/>
      <c r="E7" s="1637"/>
      <c r="F7" s="1632" t="s">
        <v>130</v>
      </c>
      <c r="G7" s="1632" t="s">
        <v>212</v>
      </c>
      <c r="H7" s="1629" t="s">
        <v>133</v>
      </c>
      <c r="I7" s="1630"/>
      <c r="J7" s="1630"/>
      <c r="K7" s="1630"/>
      <c r="L7" s="1630"/>
      <c r="M7" s="1630"/>
      <c r="N7" s="1630"/>
      <c r="O7" s="1630"/>
      <c r="P7" s="1630"/>
      <c r="Q7" s="1631"/>
      <c r="R7" s="1626" t="s">
        <v>339</v>
      </c>
      <c r="S7" s="1626" t="s">
        <v>764</v>
      </c>
      <c r="T7" s="1647"/>
      <c r="U7" s="1646"/>
    </row>
    <row r="8" spans="1:21" ht="15.75" customHeight="1">
      <c r="A8" s="1642"/>
      <c r="B8" s="1643"/>
      <c r="C8" s="1626" t="s">
        <v>50</v>
      </c>
      <c r="D8" s="1659" t="s">
        <v>7</v>
      </c>
      <c r="E8" s="1660"/>
      <c r="F8" s="1633"/>
      <c r="G8" s="1633"/>
      <c r="H8" s="1632" t="s">
        <v>38</v>
      </c>
      <c r="I8" s="1663" t="s">
        <v>134</v>
      </c>
      <c r="J8" s="1664"/>
      <c r="K8" s="1664"/>
      <c r="L8" s="1664"/>
      <c r="M8" s="1664"/>
      <c r="N8" s="1664"/>
      <c r="O8" s="1664"/>
      <c r="P8" s="1665"/>
      <c r="Q8" s="1632" t="s">
        <v>213</v>
      </c>
      <c r="R8" s="1627"/>
      <c r="S8" s="1627"/>
      <c r="T8" s="1647"/>
      <c r="U8" s="1646"/>
    </row>
    <row r="9" spans="1:21" ht="15.75" customHeight="1">
      <c r="A9" s="1642"/>
      <c r="B9" s="1643"/>
      <c r="C9" s="1627"/>
      <c r="D9" s="1661"/>
      <c r="E9" s="1662"/>
      <c r="F9" s="1633"/>
      <c r="G9" s="1633"/>
      <c r="H9" s="1633"/>
      <c r="I9" s="1632" t="s">
        <v>38</v>
      </c>
      <c r="J9" s="1663" t="s">
        <v>7</v>
      </c>
      <c r="K9" s="1664"/>
      <c r="L9" s="1664"/>
      <c r="M9" s="1664"/>
      <c r="N9" s="1664"/>
      <c r="O9" s="1664"/>
      <c r="P9" s="1665"/>
      <c r="Q9" s="1633"/>
      <c r="R9" s="1627"/>
      <c r="S9" s="1627"/>
      <c r="T9" s="1647"/>
      <c r="U9" s="1646"/>
    </row>
    <row r="10" spans="1:21" ht="15.75" customHeight="1">
      <c r="A10" s="1642"/>
      <c r="B10" s="1643"/>
      <c r="C10" s="1627"/>
      <c r="D10" s="1626" t="s">
        <v>214</v>
      </c>
      <c r="E10" s="1626" t="s">
        <v>215</v>
      </c>
      <c r="F10" s="1633"/>
      <c r="G10" s="1633"/>
      <c r="H10" s="1633"/>
      <c r="I10" s="1633"/>
      <c r="J10" s="1626" t="s">
        <v>216</v>
      </c>
      <c r="K10" s="1626" t="s">
        <v>217</v>
      </c>
      <c r="L10" s="1632" t="s">
        <v>138</v>
      </c>
      <c r="M10" s="1632" t="s">
        <v>218</v>
      </c>
      <c r="N10" s="977" t="s">
        <v>142</v>
      </c>
      <c r="O10" s="977" t="s">
        <v>340</v>
      </c>
      <c r="P10" s="1632" t="s">
        <v>146</v>
      </c>
      <c r="Q10" s="1633"/>
      <c r="R10" s="1627"/>
      <c r="S10" s="1627"/>
      <c r="T10" s="1647"/>
      <c r="U10" s="1646"/>
    </row>
    <row r="11" spans="1:21" ht="15.75" customHeight="1">
      <c r="A11" s="1644"/>
      <c r="B11" s="1645"/>
      <c r="C11" s="1628"/>
      <c r="D11" s="1628"/>
      <c r="E11" s="1628"/>
      <c r="F11" s="1634"/>
      <c r="G11" s="1634"/>
      <c r="H11" s="1634"/>
      <c r="I11" s="1634"/>
      <c r="J11" s="1628"/>
      <c r="K11" s="1628"/>
      <c r="L11" s="1634"/>
      <c r="M11" s="1634"/>
      <c r="N11" s="978" t="s">
        <v>142</v>
      </c>
      <c r="O11" s="978" t="s">
        <v>340</v>
      </c>
      <c r="P11" s="1634" t="s">
        <v>146</v>
      </c>
      <c r="Q11" s="1634"/>
      <c r="R11" s="1628"/>
      <c r="S11" s="1628"/>
      <c r="T11" s="1647"/>
      <c r="U11" s="1646"/>
    </row>
    <row r="12" spans="1:21" ht="15.75">
      <c r="A12" s="1656" t="s">
        <v>6</v>
      </c>
      <c r="B12" s="1657"/>
      <c r="C12" s="1070">
        <v>1</v>
      </c>
      <c r="D12" s="1070">
        <v>2</v>
      </c>
      <c r="E12" s="1070">
        <v>3</v>
      </c>
      <c r="F12" s="1070">
        <v>4</v>
      </c>
      <c r="G12" s="1070">
        <v>5</v>
      </c>
      <c r="H12" s="1070">
        <v>6</v>
      </c>
      <c r="I12" s="1070">
        <v>7</v>
      </c>
      <c r="J12" s="1070">
        <v>8</v>
      </c>
      <c r="K12" s="1070">
        <v>9</v>
      </c>
      <c r="L12" s="1070">
        <v>10</v>
      </c>
      <c r="M12" s="1070">
        <v>11</v>
      </c>
      <c r="N12" s="1070">
        <v>12</v>
      </c>
      <c r="O12" s="1070">
        <v>13</v>
      </c>
      <c r="P12" s="1070">
        <v>14</v>
      </c>
      <c r="Q12" s="1070">
        <v>15</v>
      </c>
      <c r="R12" s="1070">
        <v>16</v>
      </c>
      <c r="S12" s="1070">
        <v>17</v>
      </c>
      <c r="T12" s="814"/>
      <c r="U12" s="814"/>
    </row>
    <row r="13" spans="1:22" ht="15.75">
      <c r="A13" s="1638" t="s">
        <v>37</v>
      </c>
      <c r="B13" s="1639"/>
      <c r="C13" s="1071">
        <f aca="true" t="shared" si="0" ref="C13:R13">+C14+C15</f>
        <v>20536</v>
      </c>
      <c r="D13" s="1071">
        <f t="shared" si="0"/>
        <v>7529</v>
      </c>
      <c r="E13" s="1071">
        <f t="shared" si="0"/>
        <v>13007</v>
      </c>
      <c r="F13" s="1071">
        <f t="shared" si="0"/>
        <v>220</v>
      </c>
      <c r="G13" s="1071">
        <f t="shared" si="0"/>
        <v>12</v>
      </c>
      <c r="H13" s="1071">
        <f t="shared" si="0"/>
        <v>20316</v>
      </c>
      <c r="I13" s="1071">
        <f t="shared" si="0"/>
        <v>15408</v>
      </c>
      <c r="J13" s="1071">
        <f t="shared" si="0"/>
        <v>11106</v>
      </c>
      <c r="K13" s="1071">
        <f t="shared" si="0"/>
        <v>502</v>
      </c>
      <c r="L13" s="1071">
        <f t="shared" si="0"/>
        <v>3750</v>
      </c>
      <c r="M13" s="1071">
        <f t="shared" si="0"/>
        <v>33</v>
      </c>
      <c r="N13" s="1071">
        <f t="shared" si="0"/>
        <v>2</v>
      </c>
      <c r="O13" s="1071">
        <f t="shared" si="0"/>
        <v>0</v>
      </c>
      <c r="P13" s="1071">
        <f t="shared" si="0"/>
        <v>15</v>
      </c>
      <c r="Q13" s="1071">
        <f t="shared" si="0"/>
        <v>4908</v>
      </c>
      <c r="R13" s="1071">
        <f t="shared" si="0"/>
        <v>8708</v>
      </c>
      <c r="S13" s="1072">
        <f aca="true" t="shared" si="1" ref="S13:S24">(((J13+K13))/I13)*100</f>
        <v>75.33748701973</v>
      </c>
      <c r="T13" s="813"/>
      <c r="U13" s="812"/>
      <c r="V13" s="813"/>
    </row>
    <row r="14" spans="1:22" ht="15.75">
      <c r="A14" s="1073" t="s">
        <v>0</v>
      </c>
      <c r="B14" s="901" t="s">
        <v>677</v>
      </c>
      <c r="C14" s="1071">
        <f>'06'!C12</f>
        <v>602</v>
      </c>
      <c r="D14" s="1071">
        <f>'06'!D12</f>
        <v>225</v>
      </c>
      <c r="E14" s="1071">
        <f>'06'!E12</f>
        <v>377</v>
      </c>
      <c r="F14" s="1071">
        <f>'06'!F12</f>
        <v>2</v>
      </c>
      <c r="G14" s="1071">
        <f>'06'!G12</f>
        <v>6</v>
      </c>
      <c r="H14" s="1071">
        <f>'06'!H12</f>
        <v>600</v>
      </c>
      <c r="I14" s="1071">
        <f>'06'!I12</f>
        <v>403</v>
      </c>
      <c r="J14" s="1071">
        <f>'06'!J12</f>
        <v>286</v>
      </c>
      <c r="K14" s="1071">
        <f>'06'!K12</f>
        <v>1</v>
      </c>
      <c r="L14" s="1071">
        <f>'06'!L12</f>
        <v>107</v>
      </c>
      <c r="M14" s="1071">
        <f>'06'!M12</f>
        <v>3</v>
      </c>
      <c r="N14" s="1071">
        <f>'06'!N12</f>
        <v>1</v>
      </c>
      <c r="O14" s="1071">
        <f>'06'!O12</f>
        <v>0</v>
      </c>
      <c r="P14" s="1071">
        <f>'06'!P12</f>
        <v>5</v>
      </c>
      <c r="Q14" s="1071">
        <f>'06'!Q12</f>
        <v>197</v>
      </c>
      <c r="R14" s="1071">
        <f>'06'!R12</f>
        <v>313</v>
      </c>
      <c r="S14" s="1072">
        <f t="shared" si="1"/>
        <v>71.21588089330024</v>
      </c>
      <c r="T14" s="813"/>
      <c r="U14" s="812"/>
      <c r="V14" s="813"/>
    </row>
    <row r="15" spans="1:22" ht="15.75">
      <c r="A15" s="1074" t="s">
        <v>1</v>
      </c>
      <c r="B15" s="1075" t="s">
        <v>19</v>
      </c>
      <c r="C15" s="1071">
        <f aca="true" t="shared" si="2" ref="C15:R15">SUM(C16:C24)</f>
        <v>19934</v>
      </c>
      <c r="D15" s="1071">
        <f t="shared" si="2"/>
        <v>7304</v>
      </c>
      <c r="E15" s="1071">
        <f t="shared" si="2"/>
        <v>12630</v>
      </c>
      <c r="F15" s="1071">
        <f t="shared" si="2"/>
        <v>218</v>
      </c>
      <c r="G15" s="1071">
        <f t="shared" si="2"/>
        <v>6</v>
      </c>
      <c r="H15" s="1071">
        <f t="shared" si="2"/>
        <v>19716</v>
      </c>
      <c r="I15" s="1071">
        <f t="shared" si="2"/>
        <v>15005</v>
      </c>
      <c r="J15" s="1071">
        <f t="shared" si="2"/>
        <v>10820</v>
      </c>
      <c r="K15" s="1071">
        <f t="shared" si="2"/>
        <v>501</v>
      </c>
      <c r="L15" s="1071">
        <f t="shared" si="2"/>
        <v>3643</v>
      </c>
      <c r="M15" s="1071">
        <f t="shared" si="2"/>
        <v>30</v>
      </c>
      <c r="N15" s="1071">
        <f t="shared" si="2"/>
        <v>1</v>
      </c>
      <c r="O15" s="1071">
        <f t="shared" si="2"/>
        <v>0</v>
      </c>
      <c r="P15" s="1071">
        <f t="shared" si="2"/>
        <v>10</v>
      </c>
      <c r="Q15" s="1071">
        <f t="shared" si="2"/>
        <v>4711</v>
      </c>
      <c r="R15" s="1071">
        <f t="shared" si="2"/>
        <v>8395</v>
      </c>
      <c r="S15" s="1072">
        <f t="shared" si="1"/>
        <v>75.44818393868711</v>
      </c>
      <c r="T15" s="813"/>
      <c r="U15" s="812"/>
      <c r="V15" s="813"/>
    </row>
    <row r="16" spans="1:22" ht="15.75">
      <c r="A16" s="879" t="s">
        <v>51</v>
      </c>
      <c r="B16" s="901" t="s">
        <v>669</v>
      </c>
      <c r="C16" s="1071">
        <f>'06'!C24</f>
        <v>2185</v>
      </c>
      <c r="D16" s="1071">
        <f>'06'!D24</f>
        <v>884</v>
      </c>
      <c r="E16" s="1071">
        <f>'06'!E24</f>
        <v>1301</v>
      </c>
      <c r="F16" s="1071">
        <f>'06'!F24</f>
        <v>25</v>
      </c>
      <c r="G16" s="1071">
        <f>'06'!G24</f>
        <v>2</v>
      </c>
      <c r="H16" s="1071">
        <f>'06'!H24</f>
        <v>2160</v>
      </c>
      <c r="I16" s="1071">
        <f>'06'!I24</f>
        <v>1578</v>
      </c>
      <c r="J16" s="1071">
        <f>'06'!J24</f>
        <v>1164</v>
      </c>
      <c r="K16" s="1071">
        <f>'06'!K24</f>
        <v>37</v>
      </c>
      <c r="L16" s="1071">
        <f>'06'!L24</f>
        <v>347</v>
      </c>
      <c r="M16" s="1071">
        <f>'06'!M24</f>
        <v>20</v>
      </c>
      <c r="N16" s="1071">
        <f>'06'!N24</f>
        <v>0</v>
      </c>
      <c r="O16" s="1071">
        <f>'06'!O24</f>
        <v>0</v>
      </c>
      <c r="P16" s="1071">
        <f>'06'!P24</f>
        <v>10</v>
      </c>
      <c r="Q16" s="1071">
        <f>'06'!Q24</f>
        <v>582</v>
      </c>
      <c r="R16" s="1071">
        <f>'06'!R24</f>
        <v>959</v>
      </c>
      <c r="S16" s="1072">
        <f t="shared" si="1"/>
        <v>76.10899873257287</v>
      </c>
      <c r="T16" s="813"/>
      <c r="U16" s="812"/>
      <c r="V16" s="813"/>
    </row>
    <row r="17" spans="1:22" ht="15.75">
      <c r="A17" s="879" t="s">
        <v>52</v>
      </c>
      <c r="B17" s="736" t="s">
        <v>668</v>
      </c>
      <c r="C17" s="1071">
        <f>'06'!C33</f>
        <v>2857</v>
      </c>
      <c r="D17" s="1071">
        <f>'06'!D33</f>
        <v>1103</v>
      </c>
      <c r="E17" s="1071">
        <f>'06'!E33</f>
        <v>1754</v>
      </c>
      <c r="F17" s="1071">
        <f>'06'!F33</f>
        <v>44</v>
      </c>
      <c r="G17" s="1071">
        <f>'06'!G33</f>
        <v>0</v>
      </c>
      <c r="H17" s="1071">
        <f>'06'!H33</f>
        <v>2813</v>
      </c>
      <c r="I17" s="1071">
        <f>'06'!I33</f>
        <v>1983</v>
      </c>
      <c r="J17" s="1071">
        <f>'06'!J33</f>
        <v>1460</v>
      </c>
      <c r="K17" s="1071">
        <f>'06'!K33</f>
        <v>29</v>
      </c>
      <c r="L17" s="1071">
        <f>'06'!L33</f>
        <v>494</v>
      </c>
      <c r="M17" s="1071">
        <f>'06'!M33</f>
        <v>0</v>
      </c>
      <c r="N17" s="1071">
        <f>'06'!N33</f>
        <v>0</v>
      </c>
      <c r="O17" s="1071">
        <f>'06'!O33</f>
        <v>0</v>
      </c>
      <c r="P17" s="1071">
        <f>'06'!P33</f>
        <v>0</v>
      </c>
      <c r="Q17" s="1071">
        <f>'06'!Q33</f>
        <v>830</v>
      </c>
      <c r="R17" s="1071">
        <f>'06'!R33</f>
        <v>1324</v>
      </c>
      <c r="S17" s="1072">
        <f t="shared" si="1"/>
        <v>75.08825012607161</v>
      </c>
      <c r="T17" s="813"/>
      <c r="U17" s="812"/>
      <c r="V17" s="813"/>
    </row>
    <row r="18" spans="1:22" ht="15.75">
      <c r="A18" s="879" t="s">
        <v>57</v>
      </c>
      <c r="B18" s="901" t="s">
        <v>667</v>
      </c>
      <c r="C18" s="1071">
        <f>'06'!C39</f>
        <v>1466</v>
      </c>
      <c r="D18" s="1071">
        <f>'06'!D39</f>
        <v>556</v>
      </c>
      <c r="E18" s="1071">
        <f>'06'!E39</f>
        <v>910</v>
      </c>
      <c r="F18" s="1071">
        <f>'06'!F39</f>
        <v>32</v>
      </c>
      <c r="G18" s="1071">
        <f>'06'!G39</f>
        <v>0</v>
      </c>
      <c r="H18" s="1071">
        <f>'06'!H39</f>
        <v>1434</v>
      </c>
      <c r="I18" s="1071">
        <f>'06'!I39</f>
        <v>1035</v>
      </c>
      <c r="J18" s="1071">
        <f>'06'!J39</f>
        <v>765</v>
      </c>
      <c r="K18" s="1071">
        <f>'06'!K39</f>
        <v>5</v>
      </c>
      <c r="L18" s="1071">
        <f>'06'!L39</f>
        <v>262</v>
      </c>
      <c r="M18" s="1071">
        <f>'06'!M39</f>
        <v>3</v>
      </c>
      <c r="N18" s="1071">
        <f>'06'!N39</f>
        <v>0</v>
      </c>
      <c r="O18" s="1071">
        <f>'06'!O39</f>
        <v>0</v>
      </c>
      <c r="P18" s="1071">
        <f>'06'!P39</f>
        <v>0</v>
      </c>
      <c r="Q18" s="1071">
        <f>'06'!Q39</f>
        <v>399</v>
      </c>
      <c r="R18" s="1071">
        <f>'06'!R39</f>
        <v>664</v>
      </c>
      <c r="S18" s="1072">
        <f t="shared" si="1"/>
        <v>74.39613526570048</v>
      </c>
      <c r="T18" s="813"/>
      <c r="U18" s="812"/>
      <c r="V18" s="813"/>
    </row>
    <row r="19" spans="1:22" ht="15.75">
      <c r="A19" s="879" t="s">
        <v>69</v>
      </c>
      <c r="B19" s="901" t="s">
        <v>666</v>
      </c>
      <c r="C19" s="1071">
        <f>'06'!C44</f>
        <v>1336</v>
      </c>
      <c r="D19" s="1071">
        <f>'06'!D44</f>
        <v>384</v>
      </c>
      <c r="E19" s="1071">
        <f>'06'!E44</f>
        <v>952</v>
      </c>
      <c r="F19" s="1071">
        <f>'06'!F44</f>
        <v>5</v>
      </c>
      <c r="G19" s="1071">
        <f>'06'!G44</f>
        <v>0</v>
      </c>
      <c r="H19" s="1071">
        <f>'06'!H44</f>
        <v>1331</v>
      </c>
      <c r="I19" s="1071">
        <f>'06'!I44</f>
        <v>1087</v>
      </c>
      <c r="J19" s="1071">
        <f>'06'!J44</f>
        <v>773</v>
      </c>
      <c r="K19" s="1071">
        <f>'06'!K44</f>
        <v>38</v>
      </c>
      <c r="L19" s="1071">
        <f>'06'!L44</f>
        <v>276</v>
      </c>
      <c r="M19" s="1071">
        <f>'06'!M44</f>
        <v>0</v>
      </c>
      <c r="N19" s="1071">
        <f>'06'!N44</f>
        <v>0</v>
      </c>
      <c r="O19" s="1071">
        <f>'06'!O44</f>
        <v>0</v>
      </c>
      <c r="P19" s="1071">
        <f>'06'!P44</f>
        <v>0</v>
      </c>
      <c r="Q19" s="1071">
        <f>'06'!Q44</f>
        <v>244</v>
      </c>
      <c r="R19" s="1071">
        <f>'06'!R44</f>
        <v>520</v>
      </c>
      <c r="S19" s="1072">
        <f t="shared" si="1"/>
        <v>74.60901563937442</v>
      </c>
      <c r="T19" s="813"/>
      <c r="U19" s="812"/>
      <c r="V19" s="813"/>
    </row>
    <row r="20" spans="1:22" ht="15.75">
      <c r="A20" s="879" t="s">
        <v>70</v>
      </c>
      <c r="B20" s="901" t="s">
        <v>665</v>
      </c>
      <c r="C20" s="1071">
        <f>'06'!C48</f>
        <v>1423</v>
      </c>
      <c r="D20" s="1071">
        <f>'06'!D48</f>
        <v>449</v>
      </c>
      <c r="E20" s="1071">
        <f>'06'!E48</f>
        <v>974</v>
      </c>
      <c r="F20" s="1071">
        <f>'06'!F48</f>
        <v>12</v>
      </c>
      <c r="G20" s="1071">
        <f>'06'!G48</f>
        <v>0</v>
      </c>
      <c r="H20" s="1071">
        <f>'06'!H48</f>
        <v>1411</v>
      </c>
      <c r="I20" s="1071">
        <f>'06'!I48</f>
        <v>1105</v>
      </c>
      <c r="J20" s="1071">
        <f>'06'!J48</f>
        <v>848</v>
      </c>
      <c r="K20" s="1071">
        <f>'06'!K48</f>
        <v>26</v>
      </c>
      <c r="L20" s="1071">
        <f>'06'!L48</f>
        <v>227</v>
      </c>
      <c r="M20" s="1071">
        <f>'06'!M48</f>
        <v>4</v>
      </c>
      <c r="N20" s="1071">
        <f>'06'!N48</f>
        <v>0</v>
      </c>
      <c r="O20" s="1071">
        <f>'06'!O48</f>
        <v>0</v>
      </c>
      <c r="P20" s="1071">
        <f>'06'!P48</f>
        <v>0</v>
      </c>
      <c r="Q20" s="1071">
        <f>'06'!Q48</f>
        <v>306</v>
      </c>
      <c r="R20" s="1071">
        <f>'06'!R48</f>
        <v>537</v>
      </c>
      <c r="S20" s="1072">
        <f t="shared" si="1"/>
        <v>79.09502262443439</v>
      </c>
      <c r="T20" s="813"/>
      <c r="U20" s="812"/>
      <c r="V20" s="813"/>
    </row>
    <row r="21" spans="1:22" ht="15.75">
      <c r="A21" s="879" t="s">
        <v>71</v>
      </c>
      <c r="B21" s="901" t="s">
        <v>664</v>
      </c>
      <c r="C21" s="1071">
        <f>'06'!C54</f>
        <v>2946</v>
      </c>
      <c r="D21" s="1071">
        <f>'06'!D54</f>
        <v>1095</v>
      </c>
      <c r="E21" s="1071">
        <f>'06'!E54</f>
        <v>1851</v>
      </c>
      <c r="F21" s="1071">
        <f>'06'!F54</f>
        <v>4</v>
      </c>
      <c r="G21" s="1071">
        <f>'06'!G54</f>
        <v>0</v>
      </c>
      <c r="H21" s="1071">
        <f>'06'!H54</f>
        <v>2942</v>
      </c>
      <c r="I21" s="1071">
        <f>'06'!I54</f>
        <v>2267</v>
      </c>
      <c r="J21" s="1071">
        <f>'06'!J54</f>
        <v>1601</v>
      </c>
      <c r="K21" s="1071">
        <f>'06'!K54</f>
        <v>113</v>
      </c>
      <c r="L21" s="1071">
        <f>'06'!L54</f>
        <v>553</v>
      </c>
      <c r="M21" s="1071">
        <f>'06'!M54</f>
        <v>0</v>
      </c>
      <c r="N21" s="1071">
        <f>'06'!N54</f>
        <v>0</v>
      </c>
      <c r="O21" s="1071">
        <f>'06'!O54</f>
        <v>0</v>
      </c>
      <c r="P21" s="1071">
        <f>'06'!P54</f>
        <v>0</v>
      </c>
      <c r="Q21" s="1071">
        <f>'06'!Q54</f>
        <v>675</v>
      </c>
      <c r="R21" s="1071">
        <f>'06'!R54</f>
        <v>1228</v>
      </c>
      <c r="S21" s="1072">
        <f t="shared" si="1"/>
        <v>75.60652845169828</v>
      </c>
      <c r="T21" s="813"/>
      <c r="U21" s="812"/>
      <c r="V21" s="813"/>
    </row>
    <row r="22" spans="1:22" ht="15.75">
      <c r="A22" s="879" t="s">
        <v>72</v>
      </c>
      <c r="B22" s="901" t="s">
        <v>663</v>
      </c>
      <c r="C22" s="1071">
        <f>'06'!C61</f>
        <v>2810</v>
      </c>
      <c r="D22" s="1071">
        <f>'06'!D61</f>
        <v>974</v>
      </c>
      <c r="E22" s="1071">
        <f>'06'!E61</f>
        <v>1836</v>
      </c>
      <c r="F22" s="1071">
        <f>'06'!F61</f>
        <v>4</v>
      </c>
      <c r="G22" s="1071">
        <f>'06'!G61</f>
        <v>0</v>
      </c>
      <c r="H22" s="1071">
        <f>'06'!H61</f>
        <v>2806</v>
      </c>
      <c r="I22" s="1071">
        <f>'06'!I61</f>
        <v>2180</v>
      </c>
      <c r="J22" s="1071">
        <f>'06'!J61</f>
        <v>1572</v>
      </c>
      <c r="K22" s="1071">
        <f>'06'!K61</f>
        <v>74</v>
      </c>
      <c r="L22" s="1071">
        <f>'06'!L61</f>
        <v>533</v>
      </c>
      <c r="M22" s="1071">
        <f>'06'!M61</f>
        <v>1</v>
      </c>
      <c r="N22" s="1071">
        <f>'06'!N61</f>
        <v>0</v>
      </c>
      <c r="O22" s="1071">
        <f>'06'!O61</f>
        <v>0</v>
      </c>
      <c r="P22" s="1071">
        <f>'06'!P61</f>
        <v>0</v>
      </c>
      <c r="Q22" s="1071">
        <f>'06'!Q61</f>
        <v>626</v>
      </c>
      <c r="R22" s="1071">
        <f>'06'!R61</f>
        <v>1160</v>
      </c>
      <c r="S22" s="1072">
        <f t="shared" si="1"/>
        <v>75.50458715596329</v>
      </c>
      <c r="T22" s="813"/>
      <c r="U22" s="812"/>
      <c r="V22" s="813"/>
    </row>
    <row r="23" spans="1:22" ht="15.75">
      <c r="A23" s="879" t="s">
        <v>73</v>
      </c>
      <c r="B23" s="901" t="s">
        <v>662</v>
      </c>
      <c r="C23" s="1071">
        <f>'06'!C68</f>
        <v>3468</v>
      </c>
      <c r="D23" s="1071">
        <f>'06'!D68</f>
        <v>1261</v>
      </c>
      <c r="E23" s="1071">
        <f>'06'!E68</f>
        <v>2207</v>
      </c>
      <c r="F23" s="1071">
        <f>'06'!F68</f>
        <v>81</v>
      </c>
      <c r="G23" s="1071">
        <f>'06'!G68</f>
        <v>0</v>
      </c>
      <c r="H23" s="1071">
        <f>'06'!H68</f>
        <v>3387</v>
      </c>
      <c r="I23" s="1071">
        <f>'06'!I68</f>
        <v>2684</v>
      </c>
      <c r="J23" s="1071">
        <f>'06'!J68</f>
        <v>1848</v>
      </c>
      <c r="K23" s="1071">
        <f>'06'!K68</f>
        <v>149</v>
      </c>
      <c r="L23" s="1071">
        <f>'06'!L68</f>
        <v>686</v>
      </c>
      <c r="M23" s="1071">
        <f>'06'!M68</f>
        <v>0</v>
      </c>
      <c r="N23" s="1071">
        <f>'06'!N68</f>
        <v>1</v>
      </c>
      <c r="O23" s="1071">
        <f>'06'!O68</f>
        <v>0</v>
      </c>
      <c r="P23" s="1071">
        <f>'06'!P68</f>
        <v>0</v>
      </c>
      <c r="Q23" s="1071">
        <f>'06'!Q68</f>
        <v>703</v>
      </c>
      <c r="R23" s="1071">
        <f>'06'!R68</f>
        <v>1390</v>
      </c>
      <c r="S23" s="1072">
        <f t="shared" si="1"/>
        <v>74.40387481371089</v>
      </c>
      <c r="T23" s="813"/>
      <c r="U23" s="812"/>
      <c r="V23" s="813"/>
    </row>
    <row r="24" spans="1:22" ht="15.75">
      <c r="A24" s="879" t="s">
        <v>74</v>
      </c>
      <c r="B24" s="901" t="s">
        <v>661</v>
      </c>
      <c r="C24" s="1071">
        <f>'06'!C74</f>
        <v>1443</v>
      </c>
      <c r="D24" s="1071">
        <f>'06'!D74</f>
        <v>598</v>
      </c>
      <c r="E24" s="1071">
        <f>'06'!E74</f>
        <v>845</v>
      </c>
      <c r="F24" s="1071">
        <f>'06'!F74</f>
        <v>11</v>
      </c>
      <c r="G24" s="1071">
        <f>'06'!G74</f>
        <v>4</v>
      </c>
      <c r="H24" s="1071">
        <f>'06'!H74</f>
        <v>1432</v>
      </c>
      <c r="I24" s="1071">
        <f>'06'!I74</f>
        <v>1086</v>
      </c>
      <c r="J24" s="1071">
        <f>'06'!J74</f>
        <v>789</v>
      </c>
      <c r="K24" s="1071">
        <f>'06'!K74</f>
        <v>30</v>
      </c>
      <c r="L24" s="1071">
        <f>'06'!L74</f>
        <v>265</v>
      </c>
      <c r="M24" s="1071">
        <f>'06'!M74</f>
        <v>2</v>
      </c>
      <c r="N24" s="1071">
        <f>'06'!N74</f>
        <v>0</v>
      </c>
      <c r="O24" s="1071">
        <f>'06'!O74</f>
        <v>0</v>
      </c>
      <c r="P24" s="1071">
        <f>'06'!P74</f>
        <v>0</v>
      </c>
      <c r="Q24" s="1071">
        <f>'06'!Q74</f>
        <v>346</v>
      </c>
      <c r="R24" s="1071">
        <f>'06'!R74</f>
        <v>613</v>
      </c>
      <c r="S24" s="1072">
        <f t="shared" si="1"/>
        <v>75.41436464088397</v>
      </c>
      <c r="T24" s="813"/>
      <c r="U24" s="812"/>
      <c r="V24" s="813"/>
    </row>
    <row r="25" spans="1:19" ht="16.5">
      <c r="A25" s="811"/>
      <c r="B25" s="811"/>
      <c r="C25" s="811"/>
      <c r="D25" s="811"/>
      <c r="E25" s="811"/>
      <c r="F25" s="810"/>
      <c r="G25" s="810"/>
      <c r="H25" s="810"/>
      <c r="I25" s="810"/>
      <c r="J25" s="810"/>
      <c r="K25" s="810"/>
      <c r="L25" s="810"/>
      <c r="M25" s="1658" t="str">
        <f>'Thong tin'!B8</f>
        <v>Trà Vinh, ngày 01 tháng 9 năm 2019</v>
      </c>
      <c r="N25" s="1658"/>
      <c r="O25" s="1658"/>
      <c r="P25" s="1658"/>
      <c r="Q25" s="1658"/>
      <c r="R25" s="1658"/>
      <c r="S25" s="1658"/>
    </row>
    <row r="26" spans="1:19" ht="16.5">
      <c r="A26" s="809"/>
      <c r="B26" s="1653"/>
      <c r="C26" s="1653"/>
      <c r="D26" s="1653"/>
      <c r="E26" s="1653"/>
      <c r="F26" s="808"/>
      <c r="G26" s="808"/>
      <c r="H26" s="808"/>
      <c r="I26" s="808"/>
      <c r="J26" s="808"/>
      <c r="K26" s="808"/>
      <c r="L26" s="808"/>
      <c r="M26" s="808"/>
      <c r="N26" s="1654" t="str">
        <f>'Thong tin'!B7</f>
        <v>PHÓ CỤC TRƯỞNG</v>
      </c>
      <c r="O26" s="1654"/>
      <c r="P26" s="1654"/>
      <c r="Q26" s="1654"/>
      <c r="R26" s="1654"/>
      <c r="S26" s="1654"/>
    </row>
    <row r="27" spans="1:19" ht="16.5">
      <c r="A27" s="683"/>
      <c r="B27" s="1653" t="s">
        <v>4</v>
      </c>
      <c r="C27" s="1653"/>
      <c r="D27" s="1653"/>
      <c r="E27" s="1653"/>
      <c r="F27" s="685"/>
      <c r="G27" s="685"/>
      <c r="H27" s="685"/>
      <c r="I27" s="685"/>
      <c r="J27" s="685"/>
      <c r="K27" s="685"/>
      <c r="L27" s="685"/>
      <c r="M27" s="685"/>
      <c r="N27" s="1655"/>
      <c r="O27" s="1655"/>
      <c r="P27" s="1655"/>
      <c r="Q27" s="1655"/>
      <c r="R27" s="1655"/>
      <c r="S27" s="1655"/>
    </row>
    <row r="28" spans="1:19" ht="15.75">
      <c r="A28" s="683"/>
      <c r="B28" s="683"/>
      <c r="C28" s="683"/>
      <c r="D28" s="685"/>
      <c r="E28" s="685"/>
      <c r="F28" s="685"/>
      <c r="G28" s="685"/>
      <c r="H28" s="685"/>
      <c r="I28" s="685"/>
      <c r="J28" s="685"/>
      <c r="K28" s="685"/>
      <c r="L28" s="685"/>
      <c r="M28" s="685"/>
      <c r="N28" s="685"/>
      <c r="O28" s="685"/>
      <c r="P28" s="685"/>
      <c r="Q28" s="685"/>
      <c r="R28" s="683"/>
      <c r="S28" s="683"/>
    </row>
    <row r="29" spans="1:19" ht="15.75">
      <c r="A29" s="683"/>
      <c r="B29" s="683"/>
      <c r="C29" s="683"/>
      <c r="D29" s="685"/>
      <c r="E29" s="685"/>
      <c r="F29" s="685"/>
      <c r="G29" s="685"/>
      <c r="H29" s="685"/>
      <c r="I29" s="685"/>
      <c r="J29" s="685"/>
      <c r="K29" s="685"/>
      <c r="L29" s="685"/>
      <c r="M29" s="685"/>
      <c r="N29" s="685"/>
      <c r="O29" s="685"/>
      <c r="P29" s="685"/>
      <c r="Q29" s="685"/>
      <c r="R29" s="683"/>
      <c r="S29" s="683"/>
    </row>
    <row r="30" spans="1:19" ht="15.75">
      <c r="A30" s="807"/>
      <c r="B30" s="683"/>
      <c r="C30" s="683"/>
      <c r="D30" s="685"/>
      <c r="E30" s="685"/>
      <c r="F30" s="685"/>
      <c r="G30" s="685"/>
      <c r="H30" s="685"/>
      <c r="I30" s="685"/>
      <c r="J30" s="685"/>
      <c r="K30" s="685"/>
      <c r="L30" s="685"/>
      <c r="M30" s="685"/>
      <c r="N30" s="685"/>
      <c r="O30" s="685"/>
      <c r="P30" s="685"/>
      <c r="Q30" s="685"/>
      <c r="R30" s="683"/>
      <c r="S30" s="683"/>
    </row>
    <row r="31" spans="1:19" ht="15.75">
      <c r="A31" s="683"/>
      <c r="B31" s="1648"/>
      <c r="C31" s="1648"/>
      <c r="D31" s="1648"/>
      <c r="E31" s="1648"/>
      <c r="F31" s="1648"/>
      <c r="G31" s="1648"/>
      <c r="H31" s="1648"/>
      <c r="I31" s="1648"/>
      <c r="J31" s="1648"/>
      <c r="K31" s="1648"/>
      <c r="L31" s="1648"/>
      <c r="M31" s="1648"/>
      <c r="N31" s="1648"/>
      <c r="O31" s="1648"/>
      <c r="P31" s="685"/>
      <c r="Q31" s="685"/>
      <c r="R31" s="683"/>
      <c r="S31" s="683"/>
    </row>
    <row r="32" spans="1:19" ht="15.75">
      <c r="A32" s="683"/>
      <c r="B32" s="806"/>
      <c r="C32" s="806"/>
      <c r="D32" s="806"/>
      <c r="E32" s="806"/>
      <c r="F32" s="806"/>
      <c r="G32" s="806"/>
      <c r="H32" s="806"/>
      <c r="I32" s="806"/>
      <c r="J32" s="806"/>
      <c r="K32" s="806"/>
      <c r="L32" s="806"/>
      <c r="M32" s="806"/>
      <c r="N32" s="806"/>
      <c r="O32" s="806"/>
      <c r="P32" s="685"/>
      <c r="Q32" s="685"/>
      <c r="R32" s="683"/>
      <c r="S32" s="683"/>
    </row>
    <row r="33" spans="1:19" ht="15.75">
      <c r="A33" s="683"/>
      <c r="B33" s="1652"/>
      <c r="C33" s="1652"/>
      <c r="D33" s="1652"/>
      <c r="E33" s="1652"/>
      <c r="F33" s="806"/>
      <c r="G33" s="806"/>
      <c r="H33" s="806"/>
      <c r="I33" s="806"/>
      <c r="J33" s="806"/>
      <c r="K33" s="806"/>
      <c r="L33" s="806"/>
      <c r="M33" s="806"/>
      <c r="N33" s="806"/>
      <c r="O33" s="1651"/>
      <c r="P33" s="1651"/>
      <c r="Q33" s="1651"/>
      <c r="R33" s="1651"/>
      <c r="S33" s="683"/>
    </row>
    <row r="34" spans="1:19" ht="15.75">
      <c r="A34" s="805"/>
      <c r="B34" s="1649" t="str">
        <f>'Thong tin'!B5</f>
        <v>Nhan Quốc Hải</v>
      </c>
      <c r="C34" s="1649"/>
      <c r="D34" s="1649"/>
      <c r="E34" s="1649"/>
      <c r="F34" s="805"/>
      <c r="G34" s="805"/>
      <c r="H34" s="805"/>
      <c r="I34" s="805"/>
      <c r="J34" s="805"/>
      <c r="K34" s="805"/>
      <c r="L34" s="805"/>
      <c r="M34" s="805"/>
      <c r="N34" s="805"/>
      <c r="O34" s="1650" t="str">
        <f>'Thong tin'!B6</f>
        <v>Nguyễn Minh Khiêm</v>
      </c>
      <c r="P34" s="1650"/>
      <c r="Q34" s="1650"/>
      <c r="R34" s="1650"/>
      <c r="S34" s="683"/>
    </row>
  </sheetData>
  <sheetProtection/>
  <mergeCells count="45">
    <mergeCell ref="P6:S6"/>
    <mergeCell ref="P5:S5"/>
    <mergeCell ref="E2:O2"/>
    <mergeCell ref="P2:S2"/>
    <mergeCell ref="A3:D3"/>
    <mergeCell ref="E3:O3"/>
    <mergeCell ref="P3:S3"/>
    <mergeCell ref="A4:D4"/>
    <mergeCell ref="E4:O4"/>
    <mergeCell ref="P4:S4"/>
    <mergeCell ref="N27:S27"/>
    <mergeCell ref="A12:B12"/>
    <mergeCell ref="M25:S25"/>
    <mergeCell ref="D8:E9"/>
    <mergeCell ref="H8:H11"/>
    <mergeCell ref="I8:P8"/>
    <mergeCell ref="Q8:Q11"/>
    <mergeCell ref="I9:I11"/>
    <mergeCell ref="J9:P9"/>
    <mergeCell ref="D10:D11"/>
    <mergeCell ref="U7:U11"/>
    <mergeCell ref="T7:T11"/>
    <mergeCell ref="B31:O31"/>
    <mergeCell ref="B34:E34"/>
    <mergeCell ref="O34:R34"/>
    <mergeCell ref="O33:R33"/>
    <mergeCell ref="B33:E33"/>
    <mergeCell ref="B26:E26"/>
    <mergeCell ref="N26:S26"/>
    <mergeCell ref="B27:E27"/>
    <mergeCell ref="A13:B13"/>
    <mergeCell ref="P10:P11"/>
    <mergeCell ref="M10:M11"/>
    <mergeCell ref="L10:L11"/>
    <mergeCell ref="K10:K11"/>
    <mergeCell ref="J10:J11"/>
    <mergeCell ref="C8:C11"/>
    <mergeCell ref="A7:B11"/>
    <mergeCell ref="E10:E11"/>
    <mergeCell ref="S7:S11"/>
    <mergeCell ref="R7:R11"/>
    <mergeCell ref="H7:Q7"/>
    <mergeCell ref="G7:G11"/>
    <mergeCell ref="F7:F11"/>
    <mergeCell ref="C7:E7"/>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U33"/>
  <sheetViews>
    <sheetView view="pageBreakPreview" zoomScale="120" zoomScaleNormal="80" zoomScaleSheetLayoutView="120" zoomScalePageLayoutView="0" workbookViewId="0" topLeftCell="A4">
      <selection activeCell="L15" sqref="L15"/>
    </sheetView>
  </sheetViews>
  <sheetFormatPr defaultColWidth="9.00390625" defaultRowHeight="15.75"/>
  <cols>
    <col min="1" max="1" width="3.125" style="0" customWidth="1"/>
    <col min="2" max="2" width="7.625" style="0" customWidth="1"/>
    <col min="3" max="11" width="6.625" style="0" customWidth="1"/>
    <col min="12" max="12" width="5.25390625" style="0" customWidth="1"/>
    <col min="13" max="14" width="6.625" style="0" customWidth="1"/>
    <col min="15" max="15" width="5.625" style="0" customWidth="1"/>
    <col min="16" max="16" width="5.75390625" style="0" customWidth="1"/>
    <col min="17" max="20" width="6.625" style="0" customWidth="1"/>
  </cols>
  <sheetData>
    <row r="1" spans="1:20" ht="16.5">
      <c r="A1" s="685" t="s">
        <v>771</v>
      </c>
      <c r="B1" s="685"/>
      <c r="C1" s="685"/>
      <c r="D1" s="683"/>
      <c r="E1" s="1668" t="s">
        <v>770</v>
      </c>
      <c r="F1" s="1668"/>
      <c r="G1" s="1668"/>
      <c r="H1" s="1668"/>
      <c r="I1" s="1668"/>
      <c r="J1" s="1668"/>
      <c r="K1" s="1668"/>
      <c r="L1" s="1668"/>
      <c r="M1" s="1668"/>
      <c r="N1" s="1668"/>
      <c r="O1" s="1668"/>
      <c r="P1" s="1668"/>
      <c r="Q1" s="1699" t="s">
        <v>556</v>
      </c>
      <c r="R1" s="1699"/>
      <c r="S1" s="1699"/>
      <c r="T1" s="1699"/>
    </row>
    <row r="2" spans="1:20" ht="16.5">
      <c r="A2" s="1670" t="s">
        <v>333</v>
      </c>
      <c r="B2" s="1670"/>
      <c r="C2" s="1670"/>
      <c r="D2" s="1670"/>
      <c r="E2" s="1671" t="s">
        <v>42</v>
      </c>
      <c r="F2" s="1671"/>
      <c r="G2" s="1671"/>
      <c r="H2" s="1671"/>
      <c r="I2" s="1671"/>
      <c r="J2" s="1671"/>
      <c r="K2" s="1671"/>
      <c r="L2" s="1671"/>
      <c r="M2" s="1671"/>
      <c r="N2" s="1671"/>
      <c r="O2" s="1671"/>
      <c r="P2" s="1671"/>
      <c r="Q2" s="1702" t="s">
        <v>767</v>
      </c>
      <c r="R2" s="1702"/>
      <c r="S2" s="1702"/>
      <c r="T2" s="1702"/>
    </row>
    <row r="3" spans="1:20" ht="16.5">
      <c r="A3" s="1670" t="s">
        <v>334</v>
      </c>
      <c r="B3" s="1670"/>
      <c r="C3" s="1670"/>
      <c r="D3" s="1670"/>
      <c r="E3" s="1672" t="str">
        <f>'Thong tin'!B3</f>
        <v>12 tháng / năm 2019</v>
      </c>
      <c r="F3" s="1574"/>
      <c r="G3" s="1574"/>
      <c r="H3" s="1574"/>
      <c r="I3" s="1574"/>
      <c r="J3" s="1574"/>
      <c r="K3" s="1574"/>
      <c r="L3" s="1574"/>
      <c r="M3" s="1574"/>
      <c r="N3" s="1574"/>
      <c r="O3" s="1574"/>
      <c r="P3" s="1574"/>
      <c r="Q3" s="1699" t="s">
        <v>679</v>
      </c>
      <c r="R3" s="1699"/>
      <c r="S3" s="1699"/>
      <c r="T3" s="1699"/>
    </row>
    <row r="4" spans="1:20" ht="15.75">
      <c r="A4" s="685" t="s">
        <v>766</v>
      </c>
      <c r="B4" s="685"/>
      <c r="C4" s="685"/>
      <c r="D4" s="685"/>
      <c r="E4" s="685"/>
      <c r="F4" s="685"/>
      <c r="G4" s="685"/>
      <c r="H4" s="685"/>
      <c r="I4" s="685"/>
      <c r="J4" s="685"/>
      <c r="K4" s="685"/>
      <c r="L4" s="685"/>
      <c r="M4" s="685"/>
      <c r="N4" s="685"/>
      <c r="O4" s="816"/>
      <c r="P4" s="816"/>
      <c r="Q4" s="1702" t="s">
        <v>765</v>
      </c>
      <c r="R4" s="1702"/>
      <c r="S4" s="1702"/>
      <c r="T4" s="1702"/>
    </row>
    <row r="5" spans="1:20" ht="15.75">
      <c r="A5" s="683"/>
      <c r="B5" s="815"/>
      <c r="C5" s="815"/>
      <c r="D5" s="683"/>
      <c r="E5" s="683"/>
      <c r="F5" s="683"/>
      <c r="G5" s="683"/>
      <c r="H5" s="683"/>
      <c r="I5" s="683"/>
      <c r="J5" s="683"/>
      <c r="K5" s="683"/>
      <c r="L5" s="683"/>
      <c r="M5" s="683"/>
      <c r="N5" s="683"/>
      <c r="O5" s="683"/>
      <c r="P5" s="683"/>
      <c r="Q5" s="1703" t="s">
        <v>557</v>
      </c>
      <c r="R5" s="1703"/>
      <c r="S5" s="1703"/>
      <c r="T5" s="1703"/>
    </row>
    <row r="6" spans="1:20" ht="15.75" customHeight="1">
      <c r="A6" s="1680" t="s">
        <v>68</v>
      </c>
      <c r="B6" s="1680"/>
      <c r="C6" s="1686" t="s">
        <v>211</v>
      </c>
      <c r="D6" s="1687"/>
      <c r="E6" s="1688"/>
      <c r="F6" s="1676" t="s">
        <v>130</v>
      </c>
      <c r="G6" s="1682" t="s">
        <v>212</v>
      </c>
      <c r="H6" s="1696" t="s">
        <v>133</v>
      </c>
      <c r="I6" s="1697"/>
      <c r="J6" s="1697"/>
      <c r="K6" s="1697"/>
      <c r="L6" s="1697"/>
      <c r="M6" s="1697"/>
      <c r="N6" s="1697"/>
      <c r="O6" s="1697"/>
      <c r="P6" s="1697"/>
      <c r="Q6" s="1697"/>
      <c r="R6" s="1698"/>
      <c r="S6" s="1692" t="s">
        <v>339</v>
      </c>
      <c r="T6" s="1681" t="s">
        <v>769</v>
      </c>
    </row>
    <row r="7" spans="1:20" ht="15.75">
      <c r="A7" s="1680"/>
      <c r="B7" s="1680"/>
      <c r="C7" s="1692" t="s">
        <v>50</v>
      </c>
      <c r="D7" s="1693" t="s">
        <v>7</v>
      </c>
      <c r="E7" s="1689"/>
      <c r="F7" s="1677"/>
      <c r="G7" s="1684"/>
      <c r="H7" s="1682" t="s">
        <v>38</v>
      </c>
      <c r="I7" s="1693" t="s">
        <v>134</v>
      </c>
      <c r="J7" s="1694"/>
      <c r="K7" s="1694"/>
      <c r="L7" s="1694"/>
      <c r="M7" s="1694"/>
      <c r="N7" s="1694"/>
      <c r="O7" s="1694"/>
      <c r="P7" s="1694"/>
      <c r="Q7" s="1695"/>
      <c r="R7" s="1689" t="s">
        <v>213</v>
      </c>
      <c r="S7" s="1684"/>
      <c r="T7" s="1681"/>
    </row>
    <row r="8" spans="1:20" ht="15.75">
      <c r="A8" s="1680"/>
      <c r="B8" s="1680"/>
      <c r="C8" s="1684"/>
      <c r="D8" s="1678"/>
      <c r="E8" s="1691"/>
      <c r="F8" s="1677"/>
      <c r="G8" s="1684"/>
      <c r="H8" s="1684"/>
      <c r="I8" s="1682" t="s">
        <v>38</v>
      </c>
      <c r="J8" s="1700" t="s">
        <v>7</v>
      </c>
      <c r="K8" s="1701"/>
      <c r="L8" s="1701"/>
      <c r="M8" s="1701"/>
      <c r="N8" s="1701"/>
      <c r="O8" s="1701"/>
      <c r="P8" s="1701"/>
      <c r="Q8" s="1675"/>
      <c r="R8" s="1690"/>
      <c r="S8" s="1684"/>
      <c r="T8" s="1681"/>
    </row>
    <row r="9" spans="1:20" ht="15.75">
      <c r="A9" s="1680"/>
      <c r="B9" s="1680"/>
      <c r="C9" s="1684"/>
      <c r="D9" s="1692" t="s">
        <v>214</v>
      </c>
      <c r="E9" s="1692" t="s">
        <v>215</v>
      </c>
      <c r="F9" s="1677"/>
      <c r="G9" s="1684"/>
      <c r="H9" s="1684"/>
      <c r="I9" s="1684"/>
      <c r="J9" s="1675" t="s">
        <v>216</v>
      </c>
      <c r="K9" s="1681" t="s">
        <v>217</v>
      </c>
      <c r="L9" s="1681" t="s">
        <v>196</v>
      </c>
      <c r="M9" s="1704" t="s">
        <v>138</v>
      </c>
      <c r="N9" s="1682" t="s">
        <v>218</v>
      </c>
      <c r="O9" s="1682" t="s">
        <v>142</v>
      </c>
      <c r="P9" s="1682" t="s">
        <v>340</v>
      </c>
      <c r="Q9" s="1682" t="s">
        <v>146</v>
      </c>
      <c r="R9" s="1690"/>
      <c r="S9" s="1684"/>
      <c r="T9" s="1681"/>
    </row>
    <row r="10" spans="1:20" ht="15.75">
      <c r="A10" s="1680"/>
      <c r="B10" s="1680"/>
      <c r="C10" s="1683"/>
      <c r="D10" s="1683"/>
      <c r="E10" s="1683"/>
      <c r="F10" s="1678"/>
      <c r="G10" s="1683"/>
      <c r="H10" s="1683"/>
      <c r="I10" s="1683"/>
      <c r="J10" s="1675"/>
      <c r="K10" s="1681"/>
      <c r="L10" s="1681"/>
      <c r="M10" s="1704"/>
      <c r="N10" s="1683"/>
      <c r="O10" s="1683" t="s">
        <v>142</v>
      </c>
      <c r="P10" s="1683" t="s">
        <v>340</v>
      </c>
      <c r="Q10" s="1683" t="s">
        <v>146</v>
      </c>
      <c r="R10" s="1691"/>
      <c r="S10" s="1683"/>
      <c r="T10" s="1681"/>
    </row>
    <row r="11" spans="1:20" ht="15.75">
      <c r="A11" s="1685" t="s">
        <v>6</v>
      </c>
      <c r="B11" s="1685"/>
      <c r="C11" s="857" t="s">
        <v>51</v>
      </c>
      <c r="D11" s="857" t="s">
        <v>52</v>
      </c>
      <c r="E11" s="857" t="s">
        <v>57</v>
      </c>
      <c r="F11" s="857" t="s">
        <v>69</v>
      </c>
      <c r="G11" s="857" t="s">
        <v>70</v>
      </c>
      <c r="H11" s="857" t="s">
        <v>71</v>
      </c>
      <c r="I11" s="857" t="s">
        <v>72</v>
      </c>
      <c r="J11" s="857" t="s">
        <v>73</v>
      </c>
      <c r="K11" s="857" t="s">
        <v>74</v>
      </c>
      <c r="L11" s="857" t="s">
        <v>97</v>
      </c>
      <c r="M11" s="857" t="s">
        <v>98</v>
      </c>
      <c r="N11" s="857" t="s">
        <v>99</v>
      </c>
      <c r="O11" s="857" t="s">
        <v>100</v>
      </c>
      <c r="P11" s="857" t="s">
        <v>101</v>
      </c>
      <c r="Q11" s="857" t="s">
        <v>342</v>
      </c>
      <c r="R11" s="857" t="s">
        <v>760</v>
      </c>
      <c r="S11" s="857" t="s">
        <v>759</v>
      </c>
      <c r="T11" s="857" t="s">
        <v>758</v>
      </c>
    </row>
    <row r="12" spans="1:20" ht="15.75">
      <c r="A12" s="1674" t="s">
        <v>37</v>
      </c>
      <c r="B12" s="1674"/>
      <c r="C12" s="856">
        <f>D12+E12</f>
        <v>992661590</v>
      </c>
      <c r="D12" s="856">
        <f aca="true" t="shared" si="0" ref="D12:L12">D13+D14</f>
        <v>636078611</v>
      </c>
      <c r="E12" s="856">
        <f t="shared" si="0"/>
        <v>356582979</v>
      </c>
      <c r="F12" s="856">
        <f t="shared" si="0"/>
        <v>58043223</v>
      </c>
      <c r="G12" s="856">
        <f t="shared" si="0"/>
        <v>10066000</v>
      </c>
      <c r="H12" s="856">
        <f t="shared" si="0"/>
        <v>934618367</v>
      </c>
      <c r="I12" s="856">
        <f t="shared" si="0"/>
        <v>547321516</v>
      </c>
      <c r="J12" s="856">
        <f t="shared" si="0"/>
        <v>176736826</v>
      </c>
      <c r="K12" s="856">
        <f t="shared" si="0"/>
        <v>50914428</v>
      </c>
      <c r="L12" s="856">
        <f t="shared" si="0"/>
        <v>41214</v>
      </c>
      <c r="M12" s="856">
        <f aca="true" t="shared" si="1" ref="M12:S12">M13+M14</f>
        <v>316234136</v>
      </c>
      <c r="N12" s="856">
        <f t="shared" si="1"/>
        <v>2810490</v>
      </c>
      <c r="O12" s="856">
        <f t="shared" si="1"/>
        <v>56600</v>
      </c>
      <c r="P12" s="856">
        <f t="shared" si="1"/>
        <v>0</v>
      </c>
      <c r="Q12" s="856">
        <f t="shared" si="1"/>
        <v>527822</v>
      </c>
      <c r="R12" s="856">
        <f t="shared" si="1"/>
        <v>387296851</v>
      </c>
      <c r="S12" s="856">
        <f t="shared" si="1"/>
        <v>706925899</v>
      </c>
      <c r="T12" s="855">
        <f aca="true" t="shared" si="2" ref="T12:T23">(((J12+K12+L12))/I12)*100</f>
        <v>41.601227312247666</v>
      </c>
    </row>
    <row r="13" spans="1:21" ht="15.75">
      <c r="A13" s="858" t="s">
        <v>0</v>
      </c>
      <c r="B13" s="859" t="s">
        <v>677</v>
      </c>
      <c r="C13" s="856">
        <f>'07'!C12</f>
        <v>139578497</v>
      </c>
      <c r="D13" s="856">
        <f>'07'!D12</f>
        <v>84778571</v>
      </c>
      <c r="E13" s="856">
        <f>'07'!E12</f>
        <v>54799926</v>
      </c>
      <c r="F13" s="856">
        <f>'07'!F12</f>
        <v>707339</v>
      </c>
      <c r="G13" s="856">
        <f>'07'!G12</f>
        <v>5033000</v>
      </c>
      <c r="H13" s="856">
        <f>'07'!H12</f>
        <v>138871158</v>
      </c>
      <c r="I13" s="856">
        <f>'07'!I12</f>
        <v>75518970</v>
      </c>
      <c r="J13" s="856">
        <f>'07'!J12</f>
        <v>37865172</v>
      </c>
      <c r="K13" s="856">
        <f>'07'!K12</f>
        <v>733896</v>
      </c>
      <c r="L13" s="856">
        <f>'07'!L12</f>
        <v>0</v>
      </c>
      <c r="M13" s="856">
        <f>'07'!M12</f>
        <v>36074581</v>
      </c>
      <c r="N13" s="856">
        <f>'07'!N12</f>
        <v>633931</v>
      </c>
      <c r="O13" s="856">
        <f>'07'!O12</f>
        <v>23750</v>
      </c>
      <c r="P13" s="856">
        <f>'07'!P12</f>
        <v>0</v>
      </c>
      <c r="Q13" s="856">
        <f>'07'!Q12</f>
        <v>187640</v>
      </c>
      <c r="R13" s="856">
        <f>'07'!R12</f>
        <v>63352188</v>
      </c>
      <c r="S13" s="856">
        <f>'07'!S12</f>
        <v>100272090</v>
      </c>
      <c r="T13" s="855">
        <f t="shared" si="2"/>
        <v>51.111751126902284</v>
      </c>
      <c r="U13" s="909"/>
    </row>
    <row r="14" spans="1:21" ht="15.75">
      <c r="A14" s="858" t="s">
        <v>1</v>
      </c>
      <c r="B14" s="859" t="s">
        <v>19</v>
      </c>
      <c r="C14" s="856">
        <f>SUM(C15:C23)</f>
        <v>853083093</v>
      </c>
      <c r="D14" s="856">
        <f>SUM(D15:D23)</f>
        <v>551300040</v>
      </c>
      <c r="E14" s="856">
        <f>SUM(E15:E23)</f>
        <v>301783053</v>
      </c>
      <c r="F14" s="856">
        <f>SUM(F15:F23)</f>
        <v>57335884</v>
      </c>
      <c r="G14" s="856">
        <f>SUM(G15:G23)</f>
        <v>5033000</v>
      </c>
      <c r="H14" s="856">
        <f>I14+R14</f>
        <v>795747209</v>
      </c>
      <c r="I14" s="856">
        <f>SUM(J14:Q14)</f>
        <v>471802546</v>
      </c>
      <c r="J14" s="856">
        <f aca="true" t="shared" si="3" ref="J14:R14">SUM(J15:J23)</f>
        <v>138871654</v>
      </c>
      <c r="K14" s="856">
        <f t="shared" si="3"/>
        <v>50180532</v>
      </c>
      <c r="L14" s="856">
        <f t="shared" si="3"/>
        <v>41214</v>
      </c>
      <c r="M14" s="856">
        <f t="shared" si="3"/>
        <v>280159555</v>
      </c>
      <c r="N14" s="856">
        <f t="shared" si="3"/>
        <v>2176559</v>
      </c>
      <c r="O14" s="856">
        <f t="shared" si="3"/>
        <v>32850</v>
      </c>
      <c r="P14" s="856">
        <f t="shared" si="3"/>
        <v>0</v>
      </c>
      <c r="Q14" s="856">
        <f t="shared" si="3"/>
        <v>340182</v>
      </c>
      <c r="R14" s="856">
        <f t="shared" si="3"/>
        <v>323944663</v>
      </c>
      <c r="S14" s="856">
        <f>SUM(M14:R14)</f>
        <v>606653809</v>
      </c>
      <c r="T14" s="855">
        <f t="shared" si="2"/>
        <v>40.07892742486388</v>
      </c>
      <c r="U14" s="909"/>
    </row>
    <row r="15" spans="1:21" ht="15.75">
      <c r="A15" s="860" t="s">
        <v>51</v>
      </c>
      <c r="B15" s="861" t="s">
        <v>669</v>
      </c>
      <c r="C15" s="856">
        <f>'07'!C24</f>
        <v>198311949</v>
      </c>
      <c r="D15" s="856">
        <f>'07'!D24</f>
        <v>135558879</v>
      </c>
      <c r="E15" s="856">
        <f>'07'!E24</f>
        <v>62753070</v>
      </c>
      <c r="F15" s="856">
        <f>'07'!F24</f>
        <v>2575491</v>
      </c>
      <c r="G15" s="856">
        <f>'07'!G24</f>
        <v>3671684</v>
      </c>
      <c r="H15" s="856">
        <f>'07'!H24</f>
        <v>195736458</v>
      </c>
      <c r="I15" s="856">
        <f>'07'!I24</f>
        <v>114323279</v>
      </c>
      <c r="J15" s="856">
        <f>'07'!J24</f>
        <v>37760794</v>
      </c>
      <c r="K15" s="856">
        <f>'07'!K24</f>
        <v>11932605</v>
      </c>
      <c r="L15" s="856">
        <f>'07'!L24</f>
        <v>0</v>
      </c>
      <c r="M15" s="856">
        <f>'07'!M24</f>
        <v>63200024</v>
      </c>
      <c r="N15" s="856">
        <f>'07'!N24</f>
        <v>1089674</v>
      </c>
      <c r="O15" s="856">
        <f>'07'!O24</f>
        <v>0</v>
      </c>
      <c r="P15" s="856">
        <f>'07'!P24</f>
        <v>0</v>
      </c>
      <c r="Q15" s="856">
        <f>'07'!Q24</f>
        <v>340182</v>
      </c>
      <c r="R15" s="856">
        <f>'07'!R24</f>
        <v>81413179</v>
      </c>
      <c r="S15" s="856">
        <f>'07'!S24</f>
        <v>146043059</v>
      </c>
      <c r="T15" s="855">
        <f t="shared" si="2"/>
        <v>43.46743675887743</v>
      </c>
      <c r="U15" s="909"/>
    </row>
    <row r="16" spans="1:21" ht="15.75">
      <c r="A16" s="860" t="s">
        <v>52</v>
      </c>
      <c r="B16" s="862" t="s">
        <v>668</v>
      </c>
      <c r="C16" s="856">
        <f>'07'!C33</f>
        <v>137255191</v>
      </c>
      <c r="D16" s="856">
        <f>'07'!D33</f>
        <v>63860512</v>
      </c>
      <c r="E16" s="856">
        <f>'07'!E33</f>
        <v>73394679</v>
      </c>
      <c r="F16" s="856">
        <f>'07'!F33</f>
        <v>36065253</v>
      </c>
      <c r="G16" s="856">
        <f>'07'!G33</f>
        <v>0</v>
      </c>
      <c r="H16" s="856">
        <f>'07'!H33</f>
        <v>101189938</v>
      </c>
      <c r="I16" s="856">
        <f>'07'!I33</f>
        <v>77432865</v>
      </c>
      <c r="J16" s="856">
        <f>'07'!J33</f>
        <v>26573162</v>
      </c>
      <c r="K16" s="856">
        <f>'07'!K33</f>
        <v>3882400</v>
      </c>
      <c r="L16" s="856">
        <f>'07'!L33</f>
        <v>0</v>
      </c>
      <c r="M16" s="856">
        <f>'07'!M33</f>
        <v>46977303</v>
      </c>
      <c r="N16" s="856">
        <f>'07'!N33</f>
        <v>0</v>
      </c>
      <c r="O16" s="856">
        <f>'07'!O33</f>
        <v>0</v>
      </c>
      <c r="P16" s="856">
        <f>'07'!P33</f>
        <v>0</v>
      </c>
      <c r="Q16" s="856">
        <f>'07'!Q33</f>
        <v>0</v>
      </c>
      <c r="R16" s="856">
        <f>'07'!R33</f>
        <v>23757073</v>
      </c>
      <c r="S16" s="856">
        <f>'07'!S33</f>
        <v>70734376</v>
      </c>
      <c r="T16" s="855">
        <f t="shared" si="2"/>
        <v>39.331570645100115</v>
      </c>
      <c r="U16" s="909"/>
    </row>
    <row r="17" spans="1:21" ht="15.75">
      <c r="A17" s="860" t="s">
        <v>57</v>
      </c>
      <c r="B17" s="861" t="s">
        <v>667</v>
      </c>
      <c r="C17" s="856">
        <f>'07'!C39</f>
        <v>51863726</v>
      </c>
      <c r="D17" s="856">
        <f>'07'!D39</f>
        <v>35061438</v>
      </c>
      <c r="E17" s="856">
        <f>'07'!E39</f>
        <v>16802288</v>
      </c>
      <c r="F17" s="856">
        <f>'07'!F39</f>
        <v>2676808</v>
      </c>
      <c r="G17" s="856">
        <f>'07'!G39</f>
        <v>0</v>
      </c>
      <c r="H17" s="856">
        <f>'07'!H39</f>
        <v>49186918</v>
      </c>
      <c r="I17" s="856">
        <f>'07'!I39</f>
        <v>22624923</v>
      </c>
      <c r="J17" s="856">
        <f>'07'!J39</f>
        <v>7055662</v>
      </c>
      <c r="K17" s="856">
        <f>'07'!K39</f>
        <v>1649254</v>
      </c>
      <c r="L17" s="856">
        <f>'07'!L39</f>
        <v>0</v>
      </c>
      <c r="M17" s="856">
        <f>'07'!M39</f>
        <v>13523040</v>
      </c>
      <c r="N17" s="856">
        <f>'07'!N39</f>
        <v>396967</v>
      </c>
      <c r="O17" s="856">
        <f>'07'!O39</f>
        <v>0</v>
      </c>
      <c r="P17" s="856">
        <f>'07'!P39</f>
        <v>0</v>
      </c>
      <c r="Q17" s="856">
        <f>'07'!Q39</f>
        <v>0</v>
      </c>
      <c r="R17" s="856">
        <f>'07'!R39</f>
        <v>26561995</v>
      </c>
      <c r="S17" s="856">
        <f>'07'!S39</f>
        <v>40482002</v>
      </c>
      <c r="T17" s="855">
        <f t="shared" si="2"/>
        <v>38.47489779302232</v>
      </c>
      <c r="U17" s="909"/>
    </row>
    <row r="18" spans="1:21" ht="15.75">
      <c r="A18" s="860" t="s">
        <v>69</v>
      </c>
      <c r="B18" s="861" t="s">
        <v>666</v>
      </c>
      <c r="C18" s="856">
        <f>'07'!C44</f>
        <v>37506578</v>
      </c>
      <c r="D18" s="856">
        <f>'07'!D44</f>
        <v>20176454</v>
      </c>
      <c r="E18" s="856">
        <f>'07'!E44</f>
        <v>17330124</v>
      </c>
      <c r="F18" s="856">
        <f>'07'!F44</f>
        <v>224764</v>
      </c>
      <c r="G18" s="856">
        <f>'07'!G44</f>
        <v>0</v>
      </c>
      <c r="H18" s="856">
        <f>'07'!H44</f>
        <v>37281814</v>
      </c>
      <c r="I18" s="856">
        <f>'07'!I44</f>
        <v>24635576</v>
      </c>
      <c r="J18" s="856">
        <f>'07'!J44</f>
        <v>5006392</v>
      </c>
      <c r="K18" s="856">
        <f>'07'!K44</f>
        <v>4753255</v>
      </c>
      <c r="L18" s="856">
        <f>'07'!L44</f>
        <v>0</v>
      </c>
      <c r="M18" s="856">
        <f>'07'!M44</f>
        <v>14875929</v>
      </c>
      <c r="N18" s="856">
        <f>'07'!N44</f>
        <v>0</v>
      </c>
      <c r="O18" s="856">
        <f>'07'!O44</f>
        <v>0</v>
      </c>
      <c r="P18" s="856">
        <f>'07'!P44</f>
        <v>0</v>
      </c>
      <c r="Q18" s="856">
        <f>'07'!Q44</f>
        <v>0</v>
      </c>
      <c r="R18" s="856">
        <f>'07'!R44</f>
        <v>12646238</v>
      </c>
      <c r="S18" s="856">
        <f>'07'!S44</f>
        <v>27522167</v>
      </c>
      <c r="T18" s="855">
        <f t="shared" si="2"/>
        <v>39.616069865790834</v>
      </c>
      <c r="U18" s="909"/>
    </row>
    <row r="19" spans="1:21" ht="15.75">
      <c r="A19" s="860" t="s">
        <v>70</v>
      </c>
      <c r="B19" s="861" t="s">
        <v>665</v>
      </c>
      <c r="C19" s="856">
        <f>'07'!C48</f>
        <v>47799036</v>
      </c>
      <c r="D19" s="856">
        <f>'07'!D48</f>
        <v>30210425</v>
      </c>
      <c r="E19" s="856">
        <f>'07'!E48</f>
        <v>17588611</v>
      </c>
      <c r="F19" s="856">
        <f>'07'!F48</f>
        <v>1144379</v>
      </c>
      <c r="G19" s="856">
        <f>'07'!G48</f>
        <v>0</v>
      </c>
      <c r="H19" s="856">
        <f>'07'!H48</f>
        <v>46654657</v>
      </c>
      <c r="I19" s="856">
        <f>'07'!I48</f>
        <v>31377661</v>
      </c>
      <c r="J19" s="856">
        <f>'07'!J48</f>
        <v>7665174</v>
      </c>
      <c r="K19" s="856">
        <f>'07'!K48</f>
        <v>7699267</v>
      </c>
      <c r="L19" s="856">
        <f>'07'!L48</f>
        <v>41214</v>
      </c>
      <c r="M19" s="856">
        <f>'07'!M48</f>
        <v>15571015</v>
      </c>
      <c r="N19" s="856">
        <f>'07'!N48</f>
        <v>400991</v>
      </c>
      <c r="O19" s="856">
        <f>'07'!O48</f>
        <v>0</v>
      </c>
      <c r="P19" s="856">
        <f>'07'!P48</f>
        <v>0</v>
      </c>
      <c r="Q19" s="856">
        <f>'07'!Q48</f>
        <v>0</v>
      </c>
      <c r="R19" s="856">
        <f>'07'!R48</f>
        <v>15276996</v>
      </c>
      <c r="S19" s="856">
        <f>'07'!S48</f>
        <v>31249002</v>
      </c>
      <c r="T19" s="855">
        <f t="shared" si="2"/>
        <v>49.09752514695088</v>
      </c>
      <c r="U19" s="909"/>
    </row>
    <row r="20" spans="1:21" ht="15.75">
      <c r="A20" s="860" t="s">
        <v>71</v>
      </c>
      <c r="B20" s="861" t="s">
        <v>664</v>
      </c>
      <c r="C20" s="856">
        <f>'07'!C54</f>
        <v>90192267</v>
      </c>
      <c r="D20" s="856">
        <f>'07'!D54</f>
        <v>63992181</v>
      </c>
      <c r="E20" s="856">
        <f>'07'!E54</f>
        <v>26200086</v>
      </c>
      <c r="F20" s="856">
        <f>'07'!F54</f>
        <v>171125</v>
      </c>
      <c r="G20" s="856">
        <f>'07'!G54</f>
        <v>0</v>
      </c>
      <c r="H20" s="856">
        <f>'07'!H54</f>
        <v>90021142</v>
      </c>
      <c r="I20" s="856">
        <f>'07'!I54</f>
        <v>52862092</v>
      </c>
      <c r="J20" s="856">
        <f>'07'!J54</f>
        <v>15600880</v>
      </c>
      <c r="K20" s="856">
        <f>'07'!K54</f>
        <v>6264167</v>
      </c>
      <c r="L20" s="856">
        <f>'07'!L54</f>
        <v>0</v>
      </c>
      <c r="M20" s="856">
        <f>'07'!M54</f>
        <v>30997045</v>
      </c>
      <c r="N20" s="856">
        <f>'07'!N54</f>
        <v>0</v>
      </c>
      <c r="O20" s="856">
        <f>'07'!O54</f>
        <v>0</v>
      </c>
      <c r="P20" s="856">
        <f>'07'!P54</f>
        <v>0</v>
      </c>
      <c r="Q20" s="856">
        <f>'07'!Q54</f>
        <v>0</v>
      </c>
      <c r="R20" s="856">
        <f>'07'!R54</f>
        <v>37159050</v>
      </c>
      <c r="S20" s="856">
        <f>'07'!S54</f>
        <v>68156095</v>
      </c>
      <c r="T20" s="855">
        <f t="shared" si="2"/>
        <v>41.36243226999037</v>
      </c>
      <c r="U20" s="909"/>
    </row>
    <row r="21" spans="1:21" ht="15.75">
      <c r="A21" s="860" t="s">
        <v>72</v>
      </c>
      <c r="B21" s="861" t="s">
        <v>663</v>
      </c>
      <c r="C21" s="856">
        <f>'07'!C61</f>
        <v>57577172</v>
      </c>
      <c r="D21" s="856">
        <f>'07'!D61</f>
        <v>34688027</v>
      </c>
      <c r="E21" s="856">
        <f>'07'!E61</f>
        <v>22889145</v>
      </c>
      <c r="F21" s="856">
        <f>'07'!F61</f>
        <v>186487</v>
      </c>
      <c r="G21" s="856">
        <f>'07'!G61</f>
        <v>0</v>
      </c>
      <c r="H21" s="856">
        <f>'07'!H61</f>
        <v>57390685</v>
      </c>
      <c r="I21" s="856">
        <f>'07'!I61</f>
        <v>31551791</v>
      </c>
      <c r="J21" s="856">
        <f>'07'!J61</f>
        <v>8292753</v>
      </c>
      <c r="K21" s="856">
        <f>'07'!K61</f>
        <v>2600488</v>
      </c>
      <c r="L21" s="856">
        <f>'07'!L61</f>
        <v>0</v>
      </c>
      <c r="M21" s="856">
        <f>'07'!M61</f>
        <v>20655688</v>
      </c>
      <c r="N21" s="856">
        <f>'07'!N61</f>
        <v>2862</v>
      </c>
      <c r="O21" s="856">
        <f>'07'!O61</f>
        <v>0</v>
      </c>
      <c r="P21" s="856">
        <f>'07'!P61</f>
        <v>0</v>
      </c>
      <c r="Q21" s="856">
        <f>'07'!Q61</f>
        <v>0</v>
      </c>
      <c r="R21" s="856">
        <f>'07'!R61</f>
        <v>25838894</v>
      </c>
      <c r="S21" s="856">
        <f>'07'!S61</f>
        <v>46497444</v>
      </c>
      <c r="T21" s="855">
        <f t="shared" si="2"/>
        <v>34.52495295750406</v>
      </c>
      <c r="U21" s="909"/>
    </row>
    <row r="22" spans="1:21" ht="15.75">
      <c r="A22" s="860" t="s">
        <v>73</v>
      </c>
      <c r="B22" s="861" t="s">
        <v>662</v>
      </c>
      <c r="C22" s="856">
        <f>'07'!C68</f>
        <v>154925996</v>
      </c>
      <c r="D22" s="856">
        <f>'07'!D68</f>
        <v>119714458</v>
      </c>
      <c r="E22" s="856">
        <f>'07'!E68</f>
        <v>35211538</v>
      </c>
      <c r="F22" s="856">
        <f>'07'!F68</f>
        <v>13408526</v>
      </c>
      <c r="G22" s="856">
        <f>'07'!G68</f>
        <v>0</v>
      </c>
      <c r="H22" s="856">
        <f>'07'!H68</f>
        <v>141517470</v>
      </c>
      <c r="I22" s="856">
        <f>'07'!I68</f>
        <v>73737450</v>
      </c>
      <c r="J22" s="856">
        <f>'07'!J68</f>
        <v>20285512</v>
      </c>
      <c r="K22" s="856">
        <f>'07'!K68</f>
        <v>4220700</v>
      </c>
      <c r="L22" s="856">
        <f>'07'!L68</f>
        <v>0</v>
      </c>
      <c r="M22" s="856">
        <f>'07'!M68</f>
        <v>49198388</v>
      </c>
      <c r="N22" s="856">
        <f>'07'!N68</f>
        <v>0</v>
      </c>
      <c r="O22" s="856">
        <f>'07'!O68</f>
        <v>32850</v>
      </c>
      <c r="P22" s="856">
        <f>'07'!P68</f>
        <v>0</v>
      </c>
      <c r="Q22" s="856">
        <f>'07'!Q68</f>
        <v>0</v>
      </c>
      <c r="R22" s="856">
        <f>'07'!R68</f>
        <v>67780020</v>
      </c>
      <c r="S22" s="856">
        <f>'07'!S68</f>
        <v>117011258</v>
      </c>
      <c r="T22" s="855">
        <f t="shared" si="2"/>
        <v>33.234417517828454</v>
      </c>
      <c r="U22" s="909"/>
    </row>
    <row r="23" spans="1:21" ht="15.75">
      <c r="A23" s="860" t="s">
        <v>74</v>
      </c>
      <c r="B23" s="861" t="s">
        <v>661</v>
      </c>
      <c r="C23" s="856">
        <f>'07'!C74</f>
        <v>77651178</v>
      </c>
      <c r="D23" s="856">
        <f>'07'!D74</f>
        <v>48037666</v>
      </c>
      <c r="E23" s="856">
        <f>'07'!E74</f>
        <v>29613512</v>
      </c>
      <c r="F23" s="856">
        <f>'07'!F74</f>
        <v>883051</v>
      </c>
      <c r="G23" s="856">
        <f>'07'!G74</f>
        <v>1361316</v>
      </c>
      <c r="H23" s="856">
        <f>'07'!H74</f>
        <v>76768127</v>
      </c>
      <c r="I23" s="856">
        <f>'07'!I74</f>
        <v>43256909</v>
      </c>
      <c r="J23" s="856">
        <f>'07'!J74</f>
        <v>10631325</v>
      </c>
      <c r="K23" s="856">
        <f>'07'!K74</f>
        <v>7178396</v>
      </c>
      <c r="L23" s="856">
        <f>'07'!L74</f>
        <v>0</v>
      </c>
      <c r="M23" s="856">
        <f>'07'!M74</f>
        <v>25161123</v>
      </c>
      <c r="N23" s="856">
        <f>'07'!N74</f>
        <v>286065</v>
      </c>
      <c r="O23" s="856">
        <f>'07'!O74</f>
        <v>0</v>
      </c>
      <c r="P23" s="856">
        <f>'07'!P74</f>
        <v>0</v>
      </c>
      <c r="Q23" s="856">
        <f>'07'!Q74</f>
        <v>0</v>
      </c>
      <c r="R23" s="856">
        <f>'07'!R74</f>
        <v>33511218</v>
      </c>
      <c r="S23" s="856">
        <f>'07'!S74</f>
        <v>58958406</v>
      </c>
      <c r="T23" s="855">
        <f t="shared" si="2"/>
        <v>41.171968621243835</v>
      </c>
      <c r="U23" s="909"/>
    </row>
    <row r="24" spans="1:21" ht="16.5">
      <c r="A24" s="811"/>
      <c r="B24" s="811"/>
      <c r="C24" s="811"/>
      <c r="D24" s="811"/>
      <c r="E24" s="811"/>
      <c r="F24" s="810"/>
      <c r="G24" s="810"/>
      <c r="H24" s="810"/>
      <c r="I24" s="810"/>
      <c r="J24" s="810"/>
      <c r="K24" s="810"/>
      <c r="L24" s="810"/>
      <c r="M24" s="810"/>
      <c r="N24" s="1673" t="str">
        <f>'Thong tin'!B8</f>
        <v>Trà Vinh, ngày 01 tháng 9 năm 2019</v>
      </c>
      <c r="O24" s="1673"/>
      <c r="P24" s="1673"/>
      <c r="Q24" s="1673"/>
      <c r="R24" s="1673"/>
      <c r="S24" s="1673"/>
      <c r="T24" s="1673"/>
      <c r="U24" s="909"/>
    </row>
    <row r="25" spans="1:21" ht="16.5">
      <c r="A25" s="809"/>
      <c r="B25" s="1679"/>
      <c r="C25" s="1679"/>
      <c r="D25" s="1679"/>
      <c r="E25" s="1679"/>
      <c r="F25" s="817"/>
      <c r="G25" s="817"/>
      <c r="H25" s="817"/>
      <c r="I25" s="817"/>
      <c r="J25" s="817"/>
      <c r="K25" s="817"/>
      <c r="L25" s="817"/>
      <c r="M25" s="817"/>
      <c r="N25" s="817"/>
      <c r="O25" s="1654" t="str">
        <f>'Thong tin'!B7</f>
        <v>PHÓ CỤC TRƯỞNG</v>
      </c>
      <c r="P25" s="1654"/>
      <c r="Q25" s="1654"/>
      <c r="R25" s="1654"/>
      <c r="S25" s="1654"/>
      <c r="T25" s="1654"/>
      <c r="U25" s="909"/>
    </row>
    <row r="26" spans="1:20" ht="16.5">
      <c r="A26" s="683"/>
      <c r="B26" s="1679" t="s">
        <v>4</v>
      </c>
      <c r="C26" s="1679"/>
      <c r="D26" s="1679"/>
      <c r="E26" s="1679"/>
      <c r="F26" s="774"/>
      <c r="G26" s="774"/>
      <c r="H26" s="774"/>
      <c r="I26" s="774"/>
      <c r="J26" s="774"/>
      <c r="K26" s="774"/>
      <c r="L26" s="774"/>
      <c r="M26" s="774"/>
      <c r="N26" s="774"/>
      <c r="O26" s="1654"/>
      <c r="P26" s="1654"/>
      <c r="Q26" s="1654"/>
      <c r="R26" s="1654"/>
      <c r="S26" s="1654"/>
      <c r="T26" s="1654"/>
    </row>
    <row r="27" spans="1:20" ht="15.75">
      <c r="A27" s="683"/>
      <c r="B27" s="818"/>
      <c r="C27" s="818"/>
      <c r="D27" s="774"/>
      <c r="E27" s="774"/>
      <c r="F27" s="774"/>
      <c r="G27" s="774"/>
      <c r="H27" s="774"/>
      <c r="I27" s="774"/>
      <c r="J27" s="774"/>
      <c r="K27" s="774"/>
      <c r="L27" s="774"/>
      <c r="M27" s="774"/>
      <c r="N27" s="774"/>
      <c r="O27" s="774"/>
      <c r="P27" s="774"/>
      <c r="Q27" s="774"/>
      <c r="R27" s="774"/>
      <c r="S27" s="818"/>
      <c r="T27" s="818"/>
    </row>
    <row r="28" spans="1:20" ht="15.75">
      <c r="A28" s="683"/>
      <c r="B28" s="818"/>
      <c r="C28" s="818"/>
      <c r="D28" s="774"/>
      <c r="E28" s="774"/>
      <c r="F28" s="774"/>
      <c r="G28" s="774"/>
      <c r="H28" s="774"/>
      <c r="I28" s="774"/>
      <c r="J28" s="774"/>
      <c r="K28" s="774"/>
      <c r="L28" s="774"/>
      <c r="M28" s="774"/>
      <c r="N28" s="774"/>
      <c r="O28" s="774"/>
      <c r="P28" s="774"/>
      <c r="Q28" s="774"/>
      <c r="R28" s="774"/>
      <c r="S28" s="818"/>
      <c r="T28" s="818"/>
    </row>
    <row r="29" spans="1:20" ht="15.75">
      <c r="A29" s="807"/>
      <c r="B29" s="818"/>
      <c r="C29" s="818"/>
      <c r="D29" s="774"/>
      <c r="E29" s="774"/>
      <c r="F29" s="774"/>
      <c r="G29" s="774"/>
      <c r="H29" s="774"/>
      <c r="I29" s="774"/>
      <c r="J29" s="774"/>
      <c r="K29" s="774"/>
      <c r="L29" s="774"/>
      <c r="M29" s="774"/>
      <c r="N29" s="774"/>
      <c r="O29" s="774"/>
      <c r="P29" s="774"/>
      <c r="Q29" s="774"/>
      <c r="R29" s="774"/>
      <c r="S29" s="818"/>
      <c r="T29" s="818"/>
    </row>
    <row r="30" spans="1:20" ht="15.75">
      <c r="A30" s="683"/>
      <c r="B30" s="1575"/>
      <c r="C30" s="1575"/>
      <c r="D30" s="1575"/>
      <c r="E30" s="1575"/>
      <c r="F30" s="1575"/>
      <c r="G30" s="1575"/>
      <c r="H30" s="1575"/>
      <c r="I30" s="1575"/>
      <c r="J30" s="1575"/>
      <c r="K30" s="1575"/>
      <c r="L30" s="1575"/>
      <c r="M30" s="1575"/>
      <c r="N30" s="1575"/>
      <c r="O30" s="1575"/>
      <c r="P30" s="1575"/>
      <c r="Q30" s="774"/>
      <c r="R30" s="774"/>
      <c r="S30" s="818"/>
      <c r="T30" s="818"/>
    </row>
    <row r="31" spans="1:20" ht="15.75">
      <c r="A31" s="683"/>
      <c r="B31" s="1575"/>
      <c r="C31" s="1575"/>
      <c r="D31" s="1575"/>
      <c r="E31" s="1575"/>
      <c r="F31" s="1575"/>
      <c r="G31" s="1575"/>
      <c r="H31" s="1575"/>
      <c r="I31" s="1575"/>
      <c r="J31" s="1575"/>
      <c r="K31" s="1575"/>
      <c r="L31" s="1575"/>
      <c r="M31" s="1575"/>
      <c r="N31" s="1575"/>
      <c r="O31" s="1575"/>
      <c r="P31" s="1575"/>
      <c r="Q31" s="774"/>
      <c r="R31" s="774"/>
      <c r="S31" s="818"/>
      <c r="T31" s="818"/>
    </row>
    <row r="32" spans="1:20" ht="15.75">
      <c r="A32" s="683"/>
      <c r="B32" s="1575"/>
      <c r="C32" s="1575"/>
      <c r="D32" s="1575"/>
      <c r="E32" s="1575"/>
      <c r="F32" s="1575"/>
      <c r="G32" s="1575"/>
      <c r="H32" s="1575"/>
      <c r="I32" s="1575"/>
      <c r="J32" s="1575"/>
      <c r="K32" s="1575"/>
      <c r="L32" s="1575"/>
      <c r="M32" s="1575"/>
      <c r="N32" s="1575"/>
      <c r="O32" s="1575"/>
      <c r="P32" s="1575"/>
      <c r="Q32" s="774"/>
      <c r="R32" s="774"/>
      <c r="S32" s="818"/>
      <c r="T32" s="818"/>
    </row>
    <row r="33" spans="1:20" ht="15.75">
      <c r="A33" s="805"/>
      <c r="B33" s="1649" t="s">
        <v>655</v>
      </c>
      <c r="C33" s="1649"/>
      <c r="D33" s="1649"/>
      <c r="E33" s="1649"/>
      <c r="F33" s="819"/>
      <c r="G33" s="819"/>
      <c r="H33" s="819"/>
      <c r="I33" s="819"/>
      <c r="J33" s="819"/>
      <c r="K33" s="819"/>
      <c r="L33" s="819"/>
      <c r="M33" s="819"/>
      <c r="N33" s="819"/>
      <c r="O33" s="1649" t="str">
        <f>'Thong tin'!B6</f>
        <v>Nguyễn Minh Khiêm</v>
      </c>
      <c r="P33" s="1649"/>
      <c r="Q33" s="1649"/>
      <c r="R33" s="1649"/>
      <c r="S33" s="1649"/>
      <c r="T33" s="1649"/>
    </row>
  </sheetData>
  <sheetProtection/>
  <mergeCells count="46">
    <mergeCell ref="Q5:T5"/>
    <mergeCell ref="Q9:Q10"/>
    <mergeCell ref="E3:P3"/>
    <mergeCell ref="A3:D3"/>
    <mergeCell ref="G6:G10"/>
    <mergeCell ref="Q3:T3"/>
    <mergeCell ref="M9:M10"/>
    <mergeCell ref="A2:D2"/>
    <mergeCell ref="D9:D10"/>
    <mergeCell ref="E1:P1"/>
    <mergeCell ref="Q1:T1"/>
    <mergeCell ref="I8:I10"/>
    <mergeCell ref="J8:Q8"/>
    <mergeCell ref="Q4:T4"/>
    <mergeCell ref="E2:P2"/>
    <mergeCell ref="C7:C10"/>
    <mergeCell ref="Q2:T2"/>
    <mergeCell ref="E9:E10"/>
    <mergeCell ref="D7:E8"/>
    <mergeCell ref="S6:S10"/>
    <mergeCell ref="I7:Q7"/>
    <mergeCell ref="K9:K10"/>
    <mergeCell ref="L9:L10"/>
    <mergeCell ref="H6:R6"/>
    <mergeCell ref="O9:O10"/>
    <mergeCell ref="N9:N10"/>
    <mergeCell ref="B31:P31"/>
    <mergeCell ref="B25:E25"/>
    <mergeCell ref="O25:T25"/>
    <mergeCell ref="A6:B10"/>
    <mergeCell ref="T6:T10"/>
    <mergeCell ref="P9:P10"/>
    <mergeCell ref="H7:H10"/>
    <mergeCell ref="A11:B11"/>
    <mergeCell ref="C6:E6"/>
    <mergeCell ref="R7:R10"/>
    <mergeCell ref="N24:T24"/>
    <mergeCell ref="B32:P32"/>
    <mergeCell ref="A12:B12"/>
    <mergeCell ref="B30:P30"/>
    <mergeCell ref="J9:J10"/>
    <mergeCell ref="B33:E33"/>
    <mergeCell ref="O33:T33"/>
    <mergeCell ref="F6:F10"/>
    <mergeCell ref="B26:E26"/>
    <mergeCell ref="O26:T26"/>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U90"/>
  <sheetViews>
    <sheetView showZeros="0" view="pageBreakPreview" zoomScaleSheetLayoutView="100" zoomScalePageLayoutView="0" workbookViewId="0" topLeftCell="A8">
      <pane xSplit="2" ySplit="4" topLeftCell="C12" activePane="bottomRight" state="frozen"/>
      <selection pane="topLeft" activeCell="G53" sqref="F52:G53"/>
      <selection pane="topRight" activeCell="G53" sqref="F52:G53"/>
      <selection pane="bottomLeft" activeCell="G53" sqref="F52:G53"/>
      <selection pane="bottomRight" activeCell="N17" sqref="N17"/>
    </sheetView>
  </sheetViews>
  <sheetFormatPr defaultColWidth="9.00390625" defaultRowHeight="15.75"/>
  <cols>
    <col min="1" max="1" width="4.75390625" style="24" customWidth="1"/>
    <col min="2" max="2" width="14.75390625" style="24" customWidth="1"/>
    <col min="3" max="3" width="6.75390625" style="24" customWidth="1"/>
    <col min="4" max="4" width="5.125" style="24" customWidth="1"/>
    <col min="5" max="5" width="7.125" style="24" customWidth="1"/>
    <col min="6" max="6" width="5.25390625" style="24" customWidth="1"/>
    <col min="7" max="7" width="4.875" style="24" customWidth="1"/>
    <col min="8" max="12" width="7.625" style="24" customWidth="1"/>
    <col min="13" max="13" width="6.375" style="24" customWidth="1"/>
    <col min="14" max="14" width="7.625" style="24" customWidth="1"/>
    <col min="15" max="15" width="5.875" style="24" customWidth="1"/>
    <col min="16" max="17" width="7.625" style="24" customWidth="1"/>
    <col min="18" max="18" width="6.50390625" style="24" customWidth="1"/>
    <col min="19" max="20" width="7.625" style="24" customWidth="1"/>
    <col min="21" max="21" width="6.875" style="24" customWidth="1"/>
    <col min="22" max="16384" width="9.00390625" style="24" customWidth="1"/>
  </cols>
  <sheetData>
    <row r="1" spans="1:21" ht="20.25" customHeight="1">
      <c r="A1" s="1083" t="s">
        <v>34</v>
      </c>
      <c r="B1" s="1083"/>
      <c r="C1" s="1083"/>
      <c r="D1" s="1084"/>
      <c r="E1" s="1705" t="s">
        <v>79</v>
      </c>
      <c r="F1" s="1705"/>
      <c r="G1" s="1705"/>
      <c r="H1" s="1705"/>
      <c r="I1" s="1705"/>
      <c r="J1" s="1705"/>
      <c r="K1" s="1705"/>
      <c r="L1" s="1705"/>
      <c r="M1" s="1705"/>
      <c r="N1" s="1705"/>
      <c r="O1" s="1705"/>
      <c r="P1" s="1085" t="s">
        <v>757</v>
      </c>
      <c r="Q1" s="1085"/>
      <c r="R1" s="1085"/>
      <c r="S1" s="1085"/>
      <c r="T1" s="1085"/>
      <c r="U1" s="1085"/>
    </row>
    <row r="2" spans="1:21" ht="17.25" customHeight="1">
      <c r="A2" s="1710" t="s">
        <v>333</v>
      </c>
      <c r="B2" s="1710"/>
      <c r="C2" s="1710"/>
      <c r="D2" s="1710"/>
      <c r="E2" s="1706" t="s">
        <v>42</v>
      </c>
      <c r="F2" s="1706"/>
      <c r="G2" s="1706"/>
      <c r="H2" s="1706"/>
      <c r="I2" s="1706"/>
      <c r="J2" s="1706"/>
      <c r="K2" s="1706"/>
      <c r="L2" s="1706"/>
      <c r="M2" s="1706"/>
      <c r="N2" s="1706"/>
      <c r="O2" s="1706"/>
      <c r="P2" s="1719" t="str">
        <f>'Thong tin'!B4</f>
        <v>CTHADS TRÀ VINH</v>
      </c>
      <c r="Q2" s="1719"/>
      <c r="R2" s="1719"/>
      <c r="S2" s="1719"/>
      <c r="T2" s="1086"/>
      <c r="U2" s="1086"/>
    </row>
    <row r="3" spans="1:21" ht="19.5" customHeight="1">
      <c r="A3" s="1710" t="s">
        <v>334</v>
      </c>
      <c r="B3" s="1710"/>
      <c r="C3" s="1710"/>
      <c r="D3" s="1710"/>
      <c r="E3" s="1707" t="str">
        <f>'Thong tin'!B3</f>
        <v>12 tháng / năm 2019</v>
      </c>
      <c r="F3" s="1707"/>
      <c r="G3" s="1707"/>
      <c r="H3" s="1707"/>
      <c r="I3" s="1707"/>
      <c r="J3" s="1707"/>
      <c r="K3" s="1707"/>
      <c r="L3" s="1707"/>
      <c r="M3" s="1707"/>
      <c r="N3" s="1707"/>
      <c r="O3" s="1707"/>
      <c r="P3" s="1085" t="s">
        <v>824</v>
      </c>
      <c r="Q3" s="1083"/>
      <c r="R3" s="1085"/>
      <c r="S3" s="1085"/>
      <c r="T3" s="1085"/>
      <c r="U3" s="1085"/>
    </row>
    <row r="4" spans="1:21" ht="14.25" customHeight="1">
      <c r="A4" s="1087" t="s">
        <v>210</v>
      </c>
      <c r="B4" s="1083"/>
      <c r="C4" s="1083"/>
      <c r="D4" s="1083"/>
      <c r="E4" s="1083"/>
      <c r="F4" s="1083"/>
      <c r="G4" s="1083"/>
      <c r="H4" s="1083"/>
      <c r="I4" s="1083"/>
      <c r="J4" s="1083"/>
      <c r="K4" s="1083"/>
      <c r="L4" s="1083"/>
      <c r="M4" s="1083"/>
      <c r="N4" s="1088"/>
      <c r="O4" s="1088"/>
      <c r="P4" s="1711" t="s">
        <v>394</v>
      </c>
      <c r="Q4" s="1711"/>
      <c r="R4" s="1711"/>
      <c r="S4" s="1711"/>
      <c r="T4" s="1089"/>
      <c r="U4" s="1089"/>
    </row>
    <row r="5" spans="1:21" ht="21.75" customHeight="1">
      <c r="A5" s="1084"/>
      <c r="B5" s="1090"/>
      <c r="C5" s="1090"/>
      <c r="D5" s="1084"/>
      <c r="E5" s="1084"/>
      <c r="F5" s="1084"/>
      <c r="G5" s="1084"/>
      <c r="H5" s="1084"/>
      <c r="I5" s="1084"/>
      <c r="J5" s="1084"/>
      <c r="K5" s="1084"/>
      <c r="L5" s="1084"/>
      <c r="M5" s="1084"/>
      <c r="N5" s="1084"/>
      <c r="O5" s="1084"/>
      <c r="P5" s="1084"/>
      <c r="Q5" s="1091" t="s">
        <v>756</v>
      </c>
      <c r="R5" s="1092"/>
      <c r="S5" s="1092"/>
      <c r="T5" s="1092"/>
      <c r="U5" s="1092"/>
    </row>
    <row r="6" spans="1:21" ht="19.5" customHeight="1">
      <c r="A6" s="1713" t="s">
        <v>68</v>
      </c>
      <c r="B6" s="1713"/>
      <c r="C6" s="1712" t="s">
        <v>211</v>
      </c>
      <c r="D6" s="1712"/>
      <c r="E6" s="1712"/>
      <c r="F6" s="1708" t="s">
        <v>130</v>
      </c>
      <c r="G6" s="1708" t="s">
        <v>212</v>
      </c>
      <c r="H6" s="1720" t="s">
        <v>133</v>
      </c>
      <c r="I6" s="1720"/>
      <c r="J6" s="1720"/>
      <c r="K6" s="1720"/>
      <c r="L6" s="1720"/>
      <c r="M6" s="1720"/>
      <c r="N6" s="1720"/>
      <c r="O6" s="1720"/>
      <c r="P6" s="1720"/>
      <c r="Q6" s="1720"/>
      <c r="R6" s="1712" t="s">
        <v>339</v>
      </c>
      <c r="S6" s="1712" t="s">
        <v>755</v>
      </c>
      <c r="T6" s="1095"/>
      <c r="U6" s="1095"/>
    </row>
    <row r="7" spans="1:21" s="791" customFormat="1" ht="27" customHeight="1">
      <c r="A7" s="1713"/>
      <c r="B7" s="1713"/>
      <c r="C7" s="1712" t="s">
        <v>50</v>
      </c>
      <c r="D7" s="1712" t="s">
        <v>7</v>
      </c>
      <c r="E7" s="1712"/>
      <c r="F7" s="1708"/>
      <c r="G7" s="1708"/>
      <c r="H7" s="1708" t="s">
        <v>133</v>
      </c>
      <c r="I7" s="1712" t="s">
        <v>134</v>
      </c>
      <c r="J7" s="1712"/>
      <c r="K7" s="1712"/>
      <c r="L7" s="1712"/>
      <c r="M7" s="1712"/>
      <c r="N7" s="1712"/>
      <c r="O7" s="1712"/>
      <c r="P7" s="1712"/>
      <c r="Q7" s="1708" t="s">
        <v>147</v>
      </c>
      <c r="R7" s="1712"/>
      <c r="S7" s="1712"/>
      <c r="T7" s="1717" t="s">
        <v>772</v>
      </c>
      <c r="U7" s="1717" t="s">
        <v>773</v>
      </c>
    </row>
    <row r="8" spans="1:21" ht="21.75" customHeight="1">
      <c r="A8" s="1713"/>
      <c r="B8" s="1713"/>
      <c r="C8" s="1712"/>
      <c r="D8" s="1712" t="s">
        <v>214</v>
      </c>
      <c r="E8" s="1712" t="s">
        <v>215</v>
      </c>
      <c r="F8" s="1708"/>
      <c r="G8" s="1708"/>
      <c r="H8" s="1708"/>
      <c r="I8" s="1708" t="s">
        <v>754</v>
      </c>
      <c r="J8" s="1712" t="s">
        <v>7</v>
      </c>
      <c r="K8" s="1712"/>
      <c r="L8" s="1712"/>
      <c r="M8" s="1712"/>
      <c r="N8" s="1712"/>
      <c r="O8" s="1712"/>
      <c r="P8" s="1712"/>
      <c r="Q8" s="1708"/>
      <c r="R8" s="1712"/>
      <c r="S8" s="1712"/>
      <c r="T8" s="1718"/>
      <c r="U8" s="1718"/>
    </row>
    <row r="9" spans="1:21" ht="84" customHeight="1">
      <c r="A9" s="1713"/>
      <c r="B9" s="1713"/>
      <c r="C9" s="1712"/>
      <c r="D9" s="1712"/>
      <c r="E9" s="1712"/>
      <c r="F9" s="1708"/>
      <c r="G9" s="1708"/>
      <c r="H9" s="1708"/>
      <c r="I9" s="1708"/>
      <c r="J9" s="1093" t="s">
        <v>216</v>
      </c>
      <c r="K9" s="1093" t="s">
        <v>217</v>
      </c>
      <c r="L9" s="1094" t="s">
        <v>138</v>
      </c>
      <c r="M9" s="1094" t="s">
        <v>218</v>
      </c>
      <c r="N9" s="1094" t="s">
        <v>142</v>
      </c>
      <c r="O9" s="1094" t="s">
        <v>340</v>
      </c>
      <c r="P9" s="1094" t="s">
        <v>146</v>
      </c>
      <c r="Q9" s="1708"/>
      <c r="R9" s="1712"/>
      <c r="S9" s="1712"/>
      <c r="T9" s="1718"/>
      <c r="U9" s="1718"/>
    </row>
    <row r="10" spans="1:21" ht="15" customHeight="1">
      <c r="A10" s="1709" t="s">
        <v>6</v>
      </c>
      <c r="B10" s="1709"/>
      <c r="C10" s="1096">
        <v>1</v>
      </c>
      <c r="D10" s="1096">
        <v>2</v>
      </c>
      <c r="E10" s="1096">
        <v>3</v>
      </c>
      <c r="F10" s="1096">
        <v>4</v>
      </c>
      <c r="G10" s="1096">
        <v>5</v>
      </c>
      <c r="H10" s="1096">
        <v>6</v>
      </c>
      <c r="I10" s="1096">
        <v>7</v>
      </c>
      <c r="J10" s="1096">
        <v>8</v>
      </c>
      <c r="K10" s="1096">
        <v>9</v>
      </c>
      <c r="L10" s="1096">
        <v>10</v>
      </c>
      <c r="M10" s="1096">
        <v>11</v>
      </c>
      <c r="N10" s="1096">
        <v>12</v>
      </c>
      <c r="O10" s="1096">
        <v>13</v>
      </c>
      <c r="P10" s="1096">
        <v>14</v>
      </c>
      <c r="Q10" s="1096">
        <v>15</v>
      </c>
      <c r="R10" s="1096">
        <v>16</v>
      </c>
      <c r="S10" s="1096">
        <v>17</v>
      </c>
      <c r="T10" s="1096">
        <v>18</v>
      </c>
      <c r="U10" s="1096">
        <v>19</v>
      </c>
    </row>
    <row r="11" spans="1:21" ht="21.75" customHeight="1">
      <c r="A11" s="1638" t="s">
        <v>37</v>
      </c>
      <c r="B11" s="1722"/>
      <c r="C11" s="873">
        <f aca="true" t="shared" si="0" ref="C11:R11">+C12+C23</f>
        <v>20536</v>
      </c>
      <c r="D11" s="873">
        <f t="shared" si="0"/>
        <v>7529</v>
      </c>
      <c r="E11" s="873">
        <f t="shared" si="0"/>
        <v>13007</v>
      </c>
      <c r="F11" s="873">
        <f t="shared" si="0"/>
        <v>220</v>
      </c>
      <c r="G11" s="873">
        <f t="shared" si="0"/>
        <v>12</v>
      </c>
      <c r="H11" s="873">
        <f t="shared" si="0"/>
        <v>20316</v>
      </c>
      <c r="I11" s="873">
        <f t="shared" si="0"/>
        <v>15408</v>
      </c>
      <c r="J11" s="873">
        <f t="shared" si="0"/>
        <v>11106</v>
      </c>
      <c r="K11" s="873">
        <f t="shared" si="0"/>
        <v>502</v>
      </c>
      <c r="L11" s="873">
        <f t="shared" si="0"/>
        <v>3750</v>
      </c>
      <c r="M11" s="873">
        <f t="shared" si="0"/>
        <v>33</v>
      </c>
      <c r="N11" s="873">
        <f t="shared" si="0"/>
        <v>2</v>
      </c>
      <c r="O11" s="873">
        <f t="shared" si="0"/>
        <v>0</v>
      </c>
      <c r="P11" s="873">
        <f t="shared" si="0"/>
        <v>15</v>
      </c>
      <c r="Q11" s="873">
        <f t="shared" si="0"/>
        <v>4908</v>
      </c>
      <c r="R11" s="873">
        <f t="shared" si="0"/>
        <v>8708</v>
      </c>
      <c r="S11" s="1076">
        <f aca="true" t="shared" si="1" ref="S11:S44">(((J11+K11))/I11)*100</f>
        <v>75.33748701973</v>
      </c>
      <c r="T11" s="1103">
        <f>+I11/H11</f>
        <v>0.7584170112226817</v>
      </c>
      <c r="U11" s="1104">
        <f>+R11-Q11</f>
        <v>3800</v>
      </c>
    </row>
    <row r="12" spans="1:21" ht="21.75" customHeight="1">
      <c r="A12" s="1073" t="s">
        <v>0</v>
      </c>
      <c r="B12" s="946" t="s">
        <v>221</v>
      </c>
      <c r="C12" s="873">
        <f>+D12+E12</f>
        <v>602</v>
      </c>
      <c r="D12" s="873">
        <f aca="true" t="shared" si="2" ref="D12:R12">+D13+D14+D15+D16+D17+D18+D19+D20+D22+D21</f>
        <v>225</v>
      </c>
      <c r="E12" s="873">
        <f>+E13+E14+E15+E16+E17+E18+E19+E20+E22+E21</f>
        <v>377</v>
      </c>
      <c r="F12" s="873">
        <f t="shared" si="2"/>
        <v>2</v>
      </c>
      <c r="G12" s="873">
        <f t="shared" si="2"/>
        <v>6</v>
      </c>
      <c r="H12" s="873">
        <f t="shared" si="2"/>
        <v>600</v>
      </c>
      <c r="I12" s="873">
        <f t="shared" si="2"/>
        <v>403</v>
      </c>
      <c r="J12" s="873">
        <f t="shared" si="2"/>
        <v>286</v>
      </c>
      <c r="K12" s="873">
        <f t="shared" si="2"/>
        <v>1</v>
      </c>
      <c r="L12" s="873">
        <f t="shared" si="2"/>
        <v>107</v>
      </c>
      <c r="M12" s="873">
        <f t="shared" si="2"/>
        <v>3</v>
      </c>
      <c r="N12" s="873">
        <f t="shared" si="2"/>
        <v>1</v>
      </c>
      <c r="O12" s="873">
        <f t="shared" si="2"/>
        <v>0</v>
      </c>
      <c r="P12" s="873">
        <f t="shared" si="2"/>
        <v>5</v>
      </c>
      <c r="Q12" s="873">
        <f t="shared" si="2"/>
        <v>197</v>
      </c>
      <c r="R12" s="873">
        <f t="shared" si="2"/>
        <v>313</v>
      </c>
      <c r="S12" s="947">
        <f t="shared" si="1"/>
        <v>71.21588089330024</v>
      </c>
      <c r="T12" s="1103">
        <f aca="true" t="shared" si="3" ref="T12:T79">+I12/H12</f>
        <v>0.6716666666666666</v>
      </c>
      <c r="U12" s="1104">
        <f aca="true" t="shared" si="4" ref="U12:U79">+R12-Q12</f>
        <v>116</v>
      </c>
    </row>
    <row r="13" spans="1:21" ht="21.75" customHeight="1">
      <c r="A13" s="879" t="s">
        <v>51</v>
      </c>
      <c r="B13" s="872" t="s">
        <v>656</v>
      </c>
      <c r="C13" s="873">
        <f aca="true" t="shared" si="5" ref="C13:C22">+D13+E13</f>
        <v>4</v>
      </c>
      <c r="D13" s="891"/>
      <c r="E13" s="891">
        <v>4</v>
      </c>
      <c r="F13" s="891"/>
      <c r="G13" s="891"/>
      <c r="H13" s="873">
        <f aca="true" t="shared" si="6" ref="H13:H22">SUM(I13,Q13)</f>
        <v>4</v>
      </c>
      <c r="I13" s="873">
        <f aca="true" t="shared" si="7" ref="I13:I22">SUM(J13:P13)</f>
        <v>4</v>
      </c>
      <c r="J13" s="891">
        <v>4</v>
      </c>
      <c r="K13" s="891"/>
      <c r="L13" s="891"/>
      <c r="M13" s="891"/>
      <c r="N13" s="891"/>
      <c r="O13" s="891"/>
      <c r="P13" s="891"/>
      <c r="Q13" s="891"/>
      <c r="R13" s="874">
        <f>+Q13+P13+O13+N13+M13+L13</f>
        <v>0</v>
      </c>
      <c r="S13" s="948">
        <f t="shared" si="1"/>
        <v>100</v>
      </c>
      <c r="T13" s="1103">
        <f t="shared" si="3"/>
        <v>1</v>
      </c>
      <c r="U13" s="1104">
        <f t="shared" si="4"/>
        <v>0</v>
      </c>
    </row>
    <row r="14" spans="1:21" ht="21.75" customHeight="1">
      <c r="A14" s="879" t="s">
        <v>52</v>
      </c>
      <c r="B14" s="872" t="s">
        <v>745</v>
      </c>
      <c r="C14" s="873">
        <f t="shared" si="5"/>
        <v>3</v>
      </c>
      <c r="D14" s="891"/>
      <c r="E14" s="891">
        <v>3</v>
      </c>
      <c r="F14" s="891"/>
      <c r="G14" s="891"/>
      <c r="H14" s="873">
        <f t="shared" si="6"/>
        <v>3</v>
      </c>
      <c r="I14" s="873">
        <f t="shared" si="7"/>
        <v>3</v>
      </c>
      <c r="J14" s="891">
        <v>3</v>
      </c>
      <c r="K14" s="891"/>
      <c r="L14" s="891"/>
      <c r="M14" s="891"/>
      <c r="N14" s="891"/>
      <c r="O14" s="891"/>
      <c r="P14" s="891"/>
      <c r="Q14" s="891"/>
      <c r="R14" s="874">
        <f aca="true" t="shared" si="8" ref="R14:R22">+Q14+P14+O14+N14+M14+L14</f>
        <v>0</v>
      </c>
      <c r="S14" s="948">
        <f t="shared" si="1"/>
        <v>100</v>
      </c>
      <c r="T14" s="1103">
        <f t="shared" si="3"/>
        <v>1</v>
      </c>
      <c r="U14" s="1104">
        <f t="shared" si="4"/>
        <v>0</v>
      </c>
    </row>
    <row r="15" spans="1:21" ht="21.75" customHeight="1">
      <c r="A15" s="879" t="s">
        <v>57</v>
      </c>
      <c r="B15" s="872" t="s">
        <v>744</v>
      </c>
      <c r="C15" s="873">
        <f t="shared" si="5"/>
        <v>111</v>
      </c>
      <c r="D15" s="873">
        <v>43</v>
      </c>
      <c r="E15" s="891">
        <v>68</v>
      </c>
      <c r="F15" s="891">
        <v>1</v>
      </c>
      <c r="G15" s="891">
        <v>4</v>
      </c>
      <c r="H15" s="873">
        <f t="shared" si="6"/>
        <v>110</v>
      </c>
      <c r="I15" s="873">
        <f t="shared" si="7"/>
        <v>82</v>
      </c>
      <c r="J15" s="891">
        <v>50</v>
      </c>
      <c r="K15" s="891"/>
      <c r="L15" s="891">
        <v>27</v>
      </c>
      <c r="M15" s="891">
        <v>2</v>
      </c>
      <c r="N15" s="891">
        <v>1</v>
      </c>
      <c r="O15" s="891"/>
      <c r="P15" s="891">
        <v>2</v>
      </c>
      <c r="Q15" s="891">
        <v>28</v>
      </c>
      <c r="R15" s="874">
        <f t="shared" si="8"/>
        <v>60</v>
      </c>
      <c r="S15" s="948">
        <f t="shared" si="1"/>
        <v>60.97560975609756</v>
      </c>
      <c r="T15" s="1103">
        <f t="shared" si="3"/>
        <v>0.7454545454545455</v>
      </c>
      <c r="U15" s="1104">
        <f t="shared" si="4"/>
        <v>32</v>
      </c>
    </row>
    <row r="16" spans="1:21" ht="21.75" customHeight="1">
      <c r="A16" s="879" t="s">
        <v>69</v>
      </c>
      <c r="B16" s="872" t="s">
        <v>743</v>
      </c>
      <c r="C16" s="873">
        <f t="shared" si="5"/>
        <v>49</v>
      </c>
      <c r="D16" s="873">
        <v>32</v>
      </c>
      <c r="E16" s="891">
        <v>17</v>
      </c>
      <c r="F16" s="891"/>
      <c r="G16" s="891"/>
      <c r="H16" s="873">
        <f t="shared" si="6"/>
        <v>49</v>
      </c>
      <c r="I16" s="873">
        <f t="shared" si="7"/>
        <v>31</v>
      </c>
      <c r="J16" s="891">
        <v>19</v>
      </c>
      <c r="K16" s="891"/>
      <c r="L16" s="891">
        <v>12</v>
      </c>
      <c r="M16" s="891"/>
      <c r="N16" s="891"/>
      <c r="O16" s="891"/>
      <c r="P16" s="891"/>
      <c r="Q16" s="891">
        <v>18</v>
      </c>
      <c r="R16" s="874">
        <f t="shared" si="8"/>
        <v>30</v>
      </c>
      <c r="S16" s="948">
        <f t="shared" si="1"/>
        <v>61.29032258064516</v>
      </c>
      <c r="T16" s="1103">
        <f t="shared" si="3"/>
        <v>0.6326530612244898</v>
      </c>
      <c r="U16" s="1104">
        <f t="shared" si="4"/>
        <v>12</v>
      </c>
    </row>
    <row r="17" spans="1:21" ht="21.75" customHeight="1">
      <c r="A17" s="879" t="s">
        <v>70</v>
      </c>
      <c r="B17" s="876" t="s">
        <v>742</v>
      </c>
      <c r="C17" s="873">
        <f t="shared" si="5"/>
        <v>63</v>
      </c>
      <c r="D17" s="891">
        <v>30</v>
      </c>
      <c r="E17" s="891">
        <v>33</v>
      </c>
      <c r="F17" s="891">
        <v>1</v>
      </c>
      <c r="G17" s="891"/>
      <c r="H17" s="873">
        <f t="shared" si="6"/>
        <v>62</v>
      </c>
      <c r="I17" s="873">
        <f t="shared" si="7"/>
        <v>28</v>
      </c>
      <c r="J17" s="891">
        <v>21</v>
      </c>
      <c r="K17" s="891"/>
      <c r="L17" s="891">
        <v>5</v>
      </c>
      <c r="M17" s="891"/>
      <c r="N17" s="891"/>
      <c r="O17" s="891"/>
      <c r="P17" s="891">
        <v>2</v>
      </c>
      <c r="Q17" s="891">
        <v>34</v>
      </c>
      <c r="R17" s="874">
        <f t="shared" si="8"/>
        <v>41</v>
      </c>
      <c r="S17" s="948">
        <f t="shared" si="1"/>
        <v>75</v>
      </c>
      <c r="T17" s="1103">
        <f t="shared" si="3"/>
        <v>0.45161290322580644</v>
      </c>
      <c r="U17" s="1104">
        <f t="shared" si="4"/>
        <v>7</v>
      </c>
    </row>
    <row r="18" spans="1:21" ht="21.75" customHeight="1">
      <c r="A18" s="879" t="s">
        <v>71</v>
      </c>
      <c r="B18" s="872" t="s">
        <v>741</v>
      </c>
      <c r="C18" s="873">
        <f t="shared" si="5"/>
        <v>74</v>
      </c>
      <c r="D18" s="891">
        <v>23</v>
      </c>
      <c r="E18" s="891">
        <v>51</v>
      </c>
      <c r="F18" s="891"/>
      <c r="G18" s="891">
        <v>1</v>
      </c>
      <c r="H18" s="873">
        <f t="shared" si="6"/>
        <v>74</v>
      </c>
      <c r="I18" s="873">
        <f t="shared" si="7"/>
        <v>63</v>
      </c>
      <c r="J18" s="891">
        <v>47</v>
      </c>
      <c r="K18" s="891"/>
      <c r="L18" s="891">
        <v>15</v>
      </c>
      <c r="M18" s="891">
        <v>1</v>
      </c>
      <c r="N18" s="891"/>
      <c r="O18" s="891"/>
      <c r="P18" s="891"/>
      <c r="Q18" s="891">
        <v>11</v>
      </c>
      <c r="R18" s="874">
        <f t="shared" si="8"/>
        <v>27</v>
      </c>
      <c r="S18" s="948">
        <f t="shared" si="1"/>
        <v>74.60317460317461</v>
      </c>
      <c r="T18" s="1103">
        <f t="shared" si="3"/>
        <v>0.8513513513513513</v>
      </c>
      <c r="U18" s="1104">
        <f t="shared" si="4"/>
        <v>16</v>
      </c>
    </row>
    <row r="19" spans="1:21" ht="21.75" customHeight="1">
      <c r="A19" s="879" t="s">
        <v>72</v>
      </c>
      <c r="B19" s="872" t="s">
        <v>740</v>
      </c>
      <c r="C19" s="873">
        <f t="shared" si="5"/>
        <v>129</v>
      </c>
      <c r="D19" s="891">
        <v>27</v>
      </c>
      <c r="E19" s="891">
        <v>102</v>
      </c>
      <c r="F19" s="891"/>
      <c r="G19" s="891"/>
      <c r="H19" s="873">
        <f t="shared" si="6"/>
        <v>129</v>
      </c>
      <c r="I19" s="873">
        <f t="shared" si="7"/>
        <v>89</v>
      </c>
      <c r="J19" s="891">
        <v>68</v>
      </c>
      <c r="K19" s="891"/>
      <c r="L19" s="891">
        <v>21</v>
      </c>
      <c r="M19" s="891"/>
      <c r="N19" s="891"/>
      <c r="O19" s="891"/>
      <c r="P19" s="891"/>
      <c r="Q19" s="891">
        <v>40</v>
      </c>
      <c r="R19" s="874">
        <f t="shared" si="8"/>
        <v>61</v>
      </c>
      <c r="S19" s="948">
        <f t="shared" si="1"/>
        <v>76.40449438202246</v>
      </c>
      <c r="T19" s="1103">
        <f t="shared" si="3"/>
        <v>0.689922480620155</v>
      </c>
      <c r="U19" s="1104">
        <f t="shared" si="4"/>
        <v>21</v>
      </c>
    </row>
    <row r="20" spans="1:21" ht="21.75" customHeight="1">
      <c r="A20" s="879" t="s">
        <v>73</v>
      </c>
      <c r="B20" s="872" t="s">
        <v>809</v>
      </c>
      <c r="C20" s="873">
        <f t="shared" si="5"/>
        <v>86</v>
      </c>
      <c r="D20" s="891">
        <v>35</v>
      </c>
      <c r="E20" s="891">
        <v>51</v>
      </c>
      <c r="F20" s="891"/>
      <c r="G20" s="891"/>
      <c r="H20" s="873">
        <f t="shared" si="6"/>
        <v>86</v>
      </c>
      <c r="I20" s="873">
        <f t="shared" si="7"/>
        <v>50</v>
      </c>
      <c r="J20" s="891">
        <v>38</v>
      </c>
      <c r="K20" s="891">
        <v>1</v>
      </c>
      <c r="L20" s="891">
        <v>10</v>
      </c>
      <c r="M20" s="891"/>
      <c r="N20" s="891"/>
      <c r="O20" s="891"/>
      <c r="P20" s="891">
        <v>1</v>
      </c>
      <c r="Q20" s="891">
        <v>36</v>
      </c>
      <c r="R20" s="874">
        <f t="shared" si="8"/>
        <v>47</v>
      </c>
      <c r="S20" s="948">
        <f t="shared" si="1"/>
        <v>78</v>
      </c>
      <c r="T20" s="1103">
        <f t="shared" si="3"/>
        <v>0.5813953488372093</v>
      </c>
      <c r="U20" s="1104">
        <f t="shared" si="4"/>
        <v>11</v>
      </c>
    </row>
    <row r="21" spans="1:21" ht="21.75" customHeight="1">
      <c r="A21" s="879" t="s">
        <v>74</v>
      </c>
      <c r="B21" s="872" t="s">
        <v>807</v>
      </c>
      <c r="C21" s="873">
        <f t="shared" si="5"/>
        <v>76</v>
      </c>
      <c r="D21" s="891">
        <v>35</v>
      </c>
      <c r="E21" s="891">
        <v>41</v>
      </c>
      <c r="F21" s="891"/>
      <c r="G21" s="891">
        <v>1</v>
      </c>
      <c r="H21" s="873">
        <f t="shared" si="6"/>
        <v>76</v>
      </c>
      <c r="I21" s="873">
        <f t="shared" si="7"/>
        <v>46</v>
      </c>
      <c r="J21" s="891">
        <v>29</v>
      </c>
      <c r="K21" s="891"/>
      <c r="L21" s="891">
        <v>17</v>
      </c>
      <c r="M21" s="891"/>
      <c r="N21" s="891"/>
      <c r="O21" s="891"/>
      <c r="P21" s="891"/>
      <c r="Q21" s="891">
        <v>30</v>
      </c>
      <c r="R21" s="874">
        <f>+Q21+P21+O21+N21+M21+L21</f>
        <v>47</v>
      </c>
      <c r="S21" s="948">
        <f>(((J21+K21))/I21)*100</f>
        <v>63.04347826086957</v>
      </c>
      <c r="T21" s="1103">
        <f>+I21/H21</f>
        <v>0.6052631578947368</v>
      </c>
      <c r="U21" s="1104">
        <f>+R21-Q21</f>
        <v>17</v>
      </c>
    </row>
    <row r="22" spans="1:21" ht="21.75" customHeight="1">
      <c r="A22" s="879" t="s">
        <v>97</v>
      </c>
      <c r="B22" s="872" t="s">
        <v>810</v>
      </c>
      <c r="C22" s="873">
        <f t="shared" si="5"/>
        <v>7</v>
      </c>
      <c r="D22" s="891"/>
      <c r="E22" s="891">
        <v>7</v>
      </c>
      <c r="F22" s="891"/>
      <c r="G22" s="891"/>
      <c r="H22" s="873">
        <f t="shared" si="6"/>
        <v>7</v>
      </c>
      <c r="I22" s="873">
        <f t="shared" si="7"/>
        <v>7</v>
      </c>
      <c r="J22" s="891">
        <v>7</v>
      </c>
      <c r="K22" s="891"/>
      <c r="L22" s="891"/>
      <c r="M22" s="891"/>
      <c r="N22" s="891"/>
      <c r="O22" s="891"/>
      <c r="P22" s="891"/>
      <c r="Q22" s="891"/>
      <c r="R22" s="874">
        <f t="shared" si="8"/>
        <v>0</v>
      </c>
      <c r="S22" s="948">
        <f t="shared" si="1"/>
        <v>100</v>
      </c>
      <c r="T22" s="1103">
        <f t="shared" si="3"/>
        <v>1</v>
      </c>
      <c r="U22" s="1104">
        <f t="shared" si="4"/>
        <v>0</v>
      </c>
    </row>
    <row r="23" spans="1:21" ht="21.75" customHeight="1">
      <c r="A23" s="1073" t="s">
        <v>1</v>
      </c>
      <c r="B23" s="946" t="s">
        <v>19</v>
      </c>
      <c r="C23" s="873">
        <f aca="true" t="shared" si="9" ref="C23:C32">+D23+E23</f>
        <v>19934</v>
      </c>
      <c r="D23" s="873">
        <f>SUM(D24,D33,D39,D44,D48,D54,D61,D68,D74)</f>
        <v>7304</v>
      </c>
      <c r="E23" s="873">
        <f>SUM(E24,E33,E39,E44,E48,E54,E61,E68,E74)</f>
        <v>12630</v>
      </c>
      <c r="F23" s="873">
        <f>SUM(F24,F33,F39,F44,F48,F54,F61,F68,F74)</f>
        <v>218</v>
      </c>
      <c r="G23" s="873">
        <f>SUM(G24,G33,G39,G44,G48,G54,G61,G68,G74)</f>
        <v>6</v>
      </c>
      <c r="H23" s="873">
        <f aca="true" t="shared" si="10" ref="H23:H32">SUM(I23,Q23)</f>
        <v>19716</v>
      </c>
      <c r="I23" s="873">
        <f aca="true" t="shared" si="11" ref="I23:I32">SUM(J23:P23)</f>
        <v>15005</v>
      </c>
      <c r="J23" s="873">
        <f aca="true" t="shared" si="12" ref="J23:R23">SUM(J24,J33,J39,J44,J48,J54,J61,J68,J74)</f>
        <v>10820</v>
      </c>
      <c r="K23" s="873">
        <f t="shared" si="12"/>
        <v>501</v>
      </c>
      <c r="L23" s="873">
        <f t="shared" si="12"/>
        <v>3643</v>
      </c>
      <c r="M23" s="873">
        <f t="shared" si="12"/>
        <v>30</v>
      </c>
      <c r="N23" s="873">
        <f t="shared" si="12"/>
        <v>1</v>
      </c>
      <c r="O23" s="873">
        <f t="shared" si="12"/>
        <v>0</v>
      </c>
      <c r="P23" s="873">
        <f t="shared" si="12"/>
        <v>10</v>
      </c>
      <c r="Q23" s="873">
        <f t="shared" si="12"/>
        <v>4711</v>
      </c>
      <c r="R23" s="873">
        <f t="shared" si="12"/>
        <v>8395</v>
      </c>
      <c r="S23" s="1076">
        <f t="shared" si="1"/>
        <v>75.44818393868711</v>
      </c>
      <c r="T23" s="1103">
        <f t="shared" si="3"/>
        <v>0.7610570095354027</v>
      </c>
      <c r="U23" s="1104">
        <f t="shared" si="4"/>
        <v>3684</v>
      </c>
    </row>
    <row r="24" spans="1:21" ht="21.75" customHeight="1">
      <c r="A24" s="1073" t="s">
        <v>51</v>
      </c>
      <c r="B24" s="946" t="s">
        <v>738</v>
      </c>
      <c r="C24" s="873">
        <f t="shared" si="9"/>
        <v>2185</v>
      </c>
      <c r="D24" s="873">
        <f>SUM(D25:D32)</f>
        <v>884</v>
      </c>
      <c r="E24" s="873">
        <f>SUM(E25:E32)</f>
        <v>1301</v>
      </c>
      <c r="F24" s="873">
        <f>SUM(F25:F32)</f>
        <v>25</v>
      </c>
      <c r="G24" s="873">
        <f>SUM(G25:G32)</f>
        <v>2</v>
      </c>
      <c r="H24" s="873">
        <f t="shared" si="10"/>
        <v>2160</v>
      </c>
      <c r="I24" s="873">
        <f t="shared" si="11"/>
        <v>1578</v>
      </c>
      <c r="J24" s="873">
        <f aca="true" t="shared" si="13" ref="J24:Q24">SUM(J25:J32)</f>
        <v>1164</v>
      </c>
      <c r="K24" s="873">
        <f t="shared" si="13"/>
        <v>37</v>
      </c>
      <c r="L24" s="873">
        <f t="shared" si="13"/>
        <v>347</v>
      </c>
      <c r="M24" s="873">
        <f t="shared" si="13"/>
        <v>20</v>
      </c>
      <c r="N24" s="873">
        <f t="shared" si="13"/>
        <v>0</v>
      </c>
      <c r="O24" s="873">
        <f t="shared" si="13"/>
        <v>0</v>
      </c>
      <c r="P24" s="873">
        <f t="shared" si="13"/>
        <v>10</v>
      </c>
      <c r="Q24" s="873">
        <f t="shared" si="13"/>
        <v>582</v>
      </c>
      <c r="R24" s="874">
        <f aca="true" t="shared" si="14" ref="R24:R32">SUM(L24:Q24)</f>
        <v>959</v>
      </c>
      <c r="S24" s="1076">
        <f t="shared" si="1"/>
        <v>76.10899873257287</v>
      </c>
      <c r="T24" s="1103">
        <f t="shared" si="3"/>
        <v>0.7305555555555555</v>
      </c>
      <c r="U24" s="1104">
        <f t="shared" si="4"/>
        <v>377</v>
      </c>
    </row>
    <row r="25" spans="1:21" ht="21.75" customHeight="1">
      <c r="A25" s="879" t="s">
        <v>53</v>
      </c>
      <c r="B25" s="1105" t="s">
        <v>737</v>
      </c>
      <c r="C25" s="873">
        <f t="shared" si="9"/>
        <v>127</v>
      </c>
      <c r="D25" s="1106">
        <v>44</v>
      </c>
      <c r="E25" s="1107">
        <v>83</v>
      </c>
      <c r="F25" s="1107">
        <v>2</v>
      </c>
      <c r="G25" s="1108"/>
      <c r="H25" s="873">
        <f t="shared" si="10"/>
        <v>125</v>
      </c>
      <c r="I25" s="873">
        <f t="shared" si="11"/>
        <v>93</v>
      </c>
      <c r="J25" s="1107">
        <v>76</v>
      </c>
      <c r="K25" s="1107">
        <v>1</v>
      </c>
      <c r="L25" s="1107">
        <v>15</v>
      </c>
      <c r="M25" s="1107">
        <v>0</v>
      </c>
      <c r="N25" s="1107">
        <v>0</v>
      </c>
      <c r="O25" s="1107">
        <v>0</v>
      </c>
      <c r="P25" s="1107">
        <v>1</v>
      </c>
      <c r="Q25" s="1107">
        <v>32</v>
      </c>
      <c r="R25" s="874">
        <f t="shared" si="14"/>
        <v>48</v>
      </c>
      <c r="S25" s="875">
        <f t="shared" si="1"/>
        <v>82.79569892473118</v>
      </c>
      <c r="T25" s="1103">
        <f t="shared" si="3"/>
        <v>0.744</v>
      </c>
      <c r="U25" s="1104">
        <f t="shared" si="4"/>
        <v>16</v>
      </c>
    </row>
    <row r="26" spans="1:21" ht="21.75" customHeight="1">
      <c r="A26" s="879" t="s">
        <v>54</v>
      </c>
      <c r="B26" s="1105" t="s">
        <v>799</v>
      </c>
      <c r="C26" s="873">
        <f t="shared" si="9"/>
        <v>225</v>
      </c>
      <c r="D26" s="1107">
        <v>105</v>
      </c>
      <c r="E26" s="1107">
        <v>120</v>
      </c>
      <c r="F26" s="1107">
        <v>3</v>
      </c>
      <c r="G26" s="1108"/>
      <c r="H26" s="873">
        <f t="shared" si="10"/>
        <v>222</v>
      </c>
      <c r="I26" s="873">
        <f t="shared" si="11"/>
        <v>154</v>
      </c>
      <c r="J26" s="1107">
        <v>114</v>
      </c>
      <c r="K26" s="1107">
        <v>3</v>
      </c>
      <c r="L26" s="1107">
        <v>37</v>
      </c>
      <c r="M26" s="1107">
        <v>0</v>
      </c>
      <c r="N26" s="1107">
        <v>0</v>
      </c>
      <c r="O26" s="1107">
        <v>0</v>
      </c>
      <c r="P26" s="1107">
        <v>0</v>
      </c>
      <c r="Q26" s="1107">
        <v>68</v>
      </c>
      <c r="R26" s="874">
        <f t="shared" si="14"/>
        <v>105</v>
      </c>
      <c r="S26" s="875">
        <f t="shared" si="1"/>
        <v>75.97402597402598</v>
      </c>
      <c r="T26" s="1103">
        <f t="shared" si="3"/>
        <v>0.6936936936936937</v>
      </c>
      <c r="U26" s="1104">
        <f t="shared" si="4"/>
        <v>37</v>
      </c>
    </row>
    <row r="27" spans="1:21" ht="21.75" customHeight="1">
      <c r="A27" s="879" t="s">
        <v>137</v>
      </c>
      <c r="B27" s="1105" t="s">
        <v>798</v>
      </c>
      <c r="C27" s="873">
        <f t="shared" si="9"/>
        <v>211</v>
      </c>
      <c r="D27" s="1106">
        <v>88</v>
      </c>
      <c r="E27" s="1107">
        <v>123</v>
      </c>
      <c r="F27" s="1107">
        <v>3</v>
      </c>
      <c r="G27" s="1108"/>
      <c r="H27" s="873">
        <f t="shared" si="10"/>
        <v>208</v>
      </c>
      <c r="I27" s="873">
        <f t="shared" si="11"/>
        <v>149</v>
      </c>
      <c r="J27" s="1107">
        <v>115</v>
      </c>
      <c r="K27" s="1107">
        <v>1</v>
      </c>
      <c r="L27" s="1107">
        <v>24</v>
      </c>
      <c r="M27" s="1107">
        <v>9</v>
      </c>
      <c r="N27" s="1107">
        <v>0</v>
      </c>
      <c r="O27" s="1107">
        <v>0</v>
      </c>
      <c r="P27" s="1107">
        <v>0</v>
      </c>
      <c r="Q27" s="1107">
        <v>59</v>
      </c>
      <c r="R27" s="874">
        <f t="shared" si="14"/>
        <v>92</v>
      </c>
      <c r="S27" s="875">
        <f t="shared" si="1"/>
        <v>77.85234899328859</v>
      </c>
      <c r="T27" s="1103">
        <f t="shared" si="3"/>
        <v>0.7163461538461539</v>
      </c>
      <c r="U27" s="1104">
        <f t="shared" si="4"/>
        <v>33</v>
      </c>
    </row>
    <row r="28" spans="1:21" ht="21.75" customHeight="1">
      <c r="A28" s="879" t="s">
        <v>139</v>
      </c>
      <c r="B28" s="1105" t="s">
        <v>734</v>
      </c>
      <c r="C28" s="873">
        <f t="shared" si="9"/>
        <v>406</v>
      </c>
      <c r="D28" s="1107">
        <v>176</v>
      </c>
      <c r="E28" s="1107">
        <v>230</v>
      </c>
      <c r="F28" s="1107">
        <v>1</v>
      </c>
      <c r="G28" s="1108"/>
      <c r="H28" s="873">
        <f t="shared" si="10"/>
        <v>405</v>
      </c>
      <c r="I28" s="873">
        <f t="shared" si="11"/>
        <v>293</v>
      </c>
      <c r="J28" s="1107">
        <v>216</v>
      </c>
      <c r="K28" s="1107">
        <v>1</v>
      </c>
      <c r="L28" s="1107">
        <v>76</v>
      </c>
      <c r="M28" s="1107">
        <v>0</v>
      </c>
      <c r="N28" s="1107">
        <v>0</v>
      </c>
      <c r="O28" s="1107">
        <v>0</v>
      </c>
      <c r="P28" s="1107">
        <v>0</v>
      </c>
      <c r="Q28" s="1107">
        <v>112</v>
      </c>
      <c r="R28" s="874">
        <f t="shared" si="14"/>
        <v>188</v>
      </c>
      <c r="S28" s="875">
        <f t="shared" si="1"/>
        <v>74.06143344709898</v>
      </c>
      <c r="T28" s="1103">
        <f t="shared" si="3"/>
        <v>0.7234567901234568</v>
      </c>
      <c r="U28" s="1104">
        <f t="shared" si="4"/>
        <v>76</v>
      </c>
    </row>
    <row r="29" spans="1:21" ht="21.75" customHeight="1">
      <c r="A29" s="879" t="s">
        <v>141</v>
      </c>
      <c r="B29" s="1105" t="s">
        <v>785</v>
      </c>
      <c r="C29" s="873">
        <f t="shared" si="9"/>
        <v>231</v>
      </c>
      <c r="D29" s="1107">
        <v>80</v>
      </c>
      <c r="E29" s="1107">
        <v>151</v>
      </c>
      <c r="F29" s="1107">
        <v>2</v>
      </c>
      <c r="G29" s="1108"/>
      <c r="H29" s="873">
        <f>SUM(I29,Q29)</f>
        <v>229</v>
      </c>
      <c r="I29" s="873">
        <f t="shared" si="11"/>
        <v>165</v>
      </c>
      <c r="J29" s="1107">
        <v>123</v>
      </c>
      <c r="K29" s="1107">
        <v>4</v>
      </c>
      <c r="L29" s="1107">
        <v>38</v>
      </c>
      <c r="M29" s="1107">
        <v>0</v>
      </c>
      <c r="N29" s="1107">
        <v>0</v>
      </c>
      <c r="O29" s="1107">
        <v>0</v>
      </c>
      <c r="P29" s="1107">
        <v>0</v>
      </c>
      <c r="Q29" s="1107">
        <v>64</v>
      </c>
      <c r="R29" s="874">
        <f t="shared" si="14"/>
        <v>102</v>
      </c>
      <c r="S29" s="875">
        <f t="shared" si="1"/>
        <v>76.96969696969697</v>
      </c>
      <c r="T29" s="1103">
        <f>+I29/H29</f>
        <v>0.7205240174672489</v>
      </c>
      <c r="U29" s="1104">
        <f t="shared" si="4"/>
        <v>38</v>
      </c>
    </row>
    <row r="30" spans="1:21" ht="21.75" customHeight="1">
      <c r="A30" s="879" t="s">
        <v>143</v>
      </c>
      <c r="B30" s="1105" t="s">
        <v>735</v>
      </c>
      <c r="C30" s="873">
        <f t="shared" si="9"/>
        <v>338</v>
      </c>
      <c r="D30" s="1107">
        <v>157</v>
      </c>
      <c r="E30" s="1107">
        <v>181</v>
      </c>
      <c r="F30" s="1107">
        <v>6</v>
      </c>
      <c r="G30" s="1108"/>
      <c r="H30" s="873">
        <f>SUM(I30,Q30)</f>
        <v>332</v>
      </c>
      <c r="I30" s="873">
        <f t="shared" si="11"/>
        <v>228</v>
      </c>
      <c r="J30" s="1107">
        <v>162</v>
      </c>
      <c r="K30" s="1107">
        <v>11</v>
      </c>
      <c r="L30" s="1107">
        <v>46</v>
      </c>
      <c r="M30" s="1107">
        <v>1</v>
      </c>
      <c r="N30" s="1107">
        <v>0</v>
      </c>
      <c r="O30" s="1107">
        <v>0</v>
      </c>
      <c r="P30" s="1107">
        <v>8</v>
      </c>
      <c r="Q30" s="1107">
        <v>104</v>
      </c>
      <c r="R30" s="874">
        <f t="shared" si="14"/>
        <v>159</v>
      </c>
      <c r="S30" s="875">
        <f t="shared" si="1"/>
        <v>75.87719298245614</v>
      </c>
      <c r="T30" s="1103">
        <f>+I30/H30</f>
        <v>0.6867469879518072</v>
      </c>
      <c r="U30" s="1104">
        <f t="shared" si="4"/>
        <v>55</v>
      </c>
    </row>
    <row r="31" spans="1:21" ht="21.75" customHeight="1">
      <c r="A31" s="879" t="s">
        <v>145</v>
      </c>
      <c r="B31" s="1105" t="s">
        <v>781</v>
      </c>
      <c r="C31" s="873">
        <f t="shared" si="9"/>
        <v>392</v>
      </c>
      <c r="D31" s="1107">
        <v>131</v>
      </c>
      <c r="E31" s="1107">
        <v>261</v>
      </c>
      <c r="F31" s="1107">
        <v>8</v>
      </c>
      <c r="G31" s="1108">
        <v>2</v>
      </c>
      <c r="H31" s="873">
        <f t="shared" si="10"/>
        <v>384</v>
      </c>
      <c r="I31" s="873">
        <f t="shared" si="11"/>
        <v>302</v>
      </c>
      <c r="J31" s="1107">
        <v>216</v>
      </c>
      <c r="K31" s="1107">
        <v>13</v>
      </c>
      <c r="L31" s="1107">
        <v>63</v>
      </c>
      <c r="M31" s="1107">
        <v>10</v>
      </c>
      <c r="N31" s="1107">
        <v>0</v>
      </c>
      <c r="O31" s="1107">
        <v>0</v>
      </c>
      <c r="P31" s="1107">
        <v>0</v>
      </c>
      <c r="Q31" s="1107">
        <v>82</v>
      </c>
      <c r="R31" s="874">
        <f t="shared" si="14"/>
        <v>155</v>
      </c>
      <c r="S31" s="875">
        <f t="shared" si="1"/>
        <v>75.82781456953643</v>
      </c>
      <c r="T31" s="1103">
        <f t="shared" si="3"/>
        <v>0.7864583333333334</v>
      </c>
      <c r="U31" s="1104">
        <f t="shared" si="4"/>
        <v>73</v>
      </c>
    </row>
    <row r="32" spans="1:21" ht="21.75" customHeight="1">
      <c r="A32" s="879" t="s">
        <v>180</v>
      </c>
      <c r="B32" s="1105" t="s">
        <v>811</v>
      </c>
      <c r="C32" s="873">
        <f t="shared" si="9"/>
        <v>255</v>
      </c>
      <c r="D32" s="1107">
        <v>103</v>
      </c>
      <c r="E32" s="1107">
        <v>152</v>
      </c>
      <c r="F32" s="1107">
        <v>0</v>
      </c>
      <c r="G32" s="1108"/>
      <c r="H32" s="873">
        <f t="shared" si="10"/>
        <v>255</v>
      </c>
      <c r="I32" s="873">
        <f t="shared" si="11"/>
        <v>194</v>
      </c>
      <c r="J32" s="1107">
        <v>142</v>
      </c>
      <c r="K32" s="1107">
        <v>3</v>
      </c>
      <c r="L32" s="1107">
        <v>48</v>
      </c>
      <c r="M32" s="1107">
        <v>0</v>
      </c>
      <c r="N32" s="1107">
        <v>0</v>
      </c>
      <c r="O32" s="1107">
        <v>0</v>
      </c>
      <c r="P32" s="1107">
        <v>1</v>
      </c>
      <c r="Q32" s="1107">
        <v>61</v>
      </c>
      <c r="R32" s="874">
        <f t="shared" si="14"/>
        <v>110</v>
      </c>
      <c r="S32" s="875">
        <f t="shared" si="1"/>
        <v>74.74226804123711</v>
      </c>
      <c r="T32" s="1103">
        <f t="shared" si="3"/>
        <v>0.7607843137254902</v>
      </c>
      <c r="U32" s="1104">
        <f t="shared" si="4"/>
        <v>49</v>
      </c>
    </row>
    <row r="33" spans="1:21" ht="21.75" customHeight="1">
      <c r="A33" s="1073" t="s">
        <v>52</v>
      </c>
      <c r="B33" s="946" t="s">
        <v>733</v>
      </c>
      <c r="C33" s="873">
        <f>C34+C35+C36+C37+C38</f>
        <v>2857</v>
      </c>
      <c r="D33" s="873">
        <f aca="true" t="shared" si="15" ref="D33:R33">D34+D35+D36+D37+D38</f>
        <v>1103</v>
      </c>
      <c r="E33" s="873">
        <f t="shared" si="15"/>
        <v>1754</v>
      </c>
      <c r="F33" s="873">
        <f t="shared" si="15"/>
        <v>44</v>
      </c>
      <c r="G33" s="873">
        <f t="shared" si="15"/>
        <v>0</v>
      </c>
      <c r="H33" s="873">
        <f t="shared" si="15"/>
        <v>2813</v>
      </c>
      <c r="I33" s="873">
        <f t="shared" si="15"/>
        <v>1983</v>
      </c>
      <c r="J33" s="873">
        <f t="shared" si="15"/>
        <v>1460</v>
      </c>
      <c r="K33" s="873">
        <f t="shared" si="15"/>
        <v>29</v>
      </c>
      <c r="L33" s="873">
        <f t="shared" si="15"/>
        <v>494</v>
      </c>
      <c r="M33" s="873">
        <f t="shared" si="15"/>
        <v>0</v>
      </c>
      <c r="N33" s="873">
        <f t="shared" si="15"/>
        <v>0</v>
      </c>
      <c r="O33" s="873">
        <f t="shared" si="15"/>
        <v>0</v>
      </c>
      <c r="P33" s="873">
        <f t="shared" si="15"/>
        <v>0</v>
      </c>
      <c r="Q33" s="873">
        <f t="shared" si="15"/>
        <v>830</v>
      </c>
      <c r="R33" s="873">
        <f t="shared" si="15"/>
        <v>1324</v>
      </c>
      <c r="S33" s="875">
        <f t="shared" si="1"/>
        <v>75.08825012607161</v>
      </c>
      <c r="T33" s="1103">
        <f t="shared" si="3"/>
        <v>0.7049413437611092</v>
      </c>
      <c r="U33" s="1104">
        <f t="shared" si="4"/>
        <v>494</v>
      </c>
    </row>
    <row r="34" spans="1:21" ht="21.75" customHeight="1">
      <c r="A34" s="879" t="s">
        <v>55</v>
      </c>
      <c r="B34" s="868" t="s">
        <v>783</v>
      </c>
      <c r="C34" s="873">
        <f>+D34+E34</f>
        <v>310</v>
      </c>
      <c r="D34" s="1109">
        <v>92</v>
      </c>
      <c r="E34" s="1109">
        <v>218</v>
      </c>
      <c r="F34" s="1109">
        <v>8</v>
      </c>
      <c r="G34" s="1109"/>
      <c r="H34" s="891">
        <f>I34+Q34</f>
        <v>302</v>
      </c>
      <c r="I34" s="873">
        <f>J34+K34+L34+M34+N34+O34+P34</f>
        <v>245</v>
      </c>
      <c r="J34" s="1109">
        <v>187</v>
      </c>
      <c r="K34" s="1109">
        <v>3</v>
      </c>
      <c r="L34" s="1109">
        <v>55</v>
      </c>
      <c r="M34" s="1109">
        <v>0</v>
      </c>
      <c r="N34" s="1109"/>
      <c r="O34" s="1109"/>
      <c r="P34" s="1109">
        <v>0</v>
      </c>
      <c r="Q34" s="1109">
        <v>57</v>
      </c>
      <c r="R34" s="1077">
        <f>+Q34+P34+O34+N34+M34+L34</f>
        <v>112</v>
      </c>
      <c r="S34" s="875">
        <f t="shared" si="1"/>
        <v>77.55102040816327</v>
      </c>
      <c r="T34" s="1103">
        <f t="shared" si="3"/>
        <v>0.8112582781456954</v>
      </c>
      <c r="U34" s="1104">
        <f t="shared" si="4"/>
        <v>55</v>
      </c>
    </row>
    <row r="35" spans="1:21" ht="21.75" customHeight="1">
      <c r="A35" s="879" t="s">
        <v>56</v>
      </c>
      <c r="B35" s="867" t="s">
        <v>732</v>
      </c>
      <c r="C35" s="873">
        <f>+D35+E35</f>
        <v>688</v>
      </c>
      <c r="D35" s="1109">
        <v>276</v>
      </c>
      <c r="E35" s="1109">
        <v>412</v>
      </c>
      <c r="F35" s="1109">
        <v>6</v>
      </c>
      <c r="G35" s="1109"/>
      <c r="H35" s="873">
        <f>I35+Q35</f>
        <v>682</v>
      </c>
      <c r="I35" s="873">
        <f>J35+K35+L35+M35+N35+O35+P35</f>
        <v>443</v>
      </c>
      <c r="J35" s="1109">
        <v>326</v>
      </c>
      <c r="K35" s="1109">
        <v>3</v>
      </c>
      <c r="L35" s="1109">
        <v>114</v>
      </c>
      <c r="M35" s="1109"/>
      <c r="N35" s="1109"/>
      <c r="O35" s="1109"/>
      <c r="P35" s="1109"/>
      <c r="Q35" s="1109">
        <v>239</v>
      </c>
      <c r="R35" s="874">
        <f>+Q35+P35+O35+N35+M35+L35</f>
        <v>353</v>
      </c>
      <c r="S35" s="875">
        <f t="shared" si="1"/>
        <v>74.2663656884876</v>
      </c>
      <c r="T35" s="1103">
        <f t="shared" si="3"/>
        <v>0.6495601173020528</v>
      </c>
      <c r="U35" s="1104">
        <f t="shared" si="4"/>
        <v>114</v>
      </c>
    </row>
    <row r="36" spans="1:21" ht="21.75" customHeight="1">
      <c r="A36" s="879" t="s">
        <v>731</v>
      </c>
      <c r="B36" s="867" t="s">
        <v>736</v>
      </c>
      <c r="C36" s="873">
        <f>+D36+E36</f>
        <v>734</v>
      </c>
      <c r="D36" s="1109">
        <v>275</v>
      </c>
      <c r="E36" s="1109">
        <v>459</v>
      </c>
      <c r="F36" s="1109">
        <v>5</v>
      </c>
      <c r="G36" s="1109"/>
      <c r="H36" s="873">
        <f>I36+Q36</f>
        <v>729</v>
      </c>
      <c r="I36" s="873">
        <f>J36+K36+L36+M36+N36+O36+P36</f>
        <v>521</v>
      </c>
      <c r="J36" s="1109">
        <v>384</v>
      </c>
      <c r="K36" s="1109">
        <v>10</v>
      </c>
      <c r="L36" s="1109">
        <v>127</v>
      </c>
      <c r="M36" s="1109"/>
      <c r="N36" s="1109"/>
      <c r="O36" s="1109"/>
      <c r="P36" s="1109">
        <v>0</v>
      </c>
      <c r="Q36" s="1110">
        <v>208</v>
      </c>
      <c r="R36" s="874">
        <f>+Q36+P36+O36+N36+M36+L36</f>
        <v>335</v>
      </c>
      <c r="S36" s="875">
        <f t="shared" si="1"/>
        <v>75.62380038387715</v>
      </c>
      <c r="T36" s="1103">
        <f t="shared" si="3"/>
        <v>0.7146776406035665</v>
      </c>
      <c r="U36" s="1104">
        <f t="shared" si="4"/>
        <v>127</v>
      </c>
    </row>
    <row r="37" spans="1:21" ht="21.75" customHeight="1">
      <c r="A37" s="879" t="s">
        <v>729</v>
      </c>
      <c r="B37" s="867" t="s">
        <v>728</v>
      </c>
      <c r="C37" s="873">
        <f>+D37+E37</f>
        <v>590</v>
      </c>
      <c r="D37" s="1109">
        <v>247</v>
      </c>
      <c r="E37" s="1109">
        <v>343</v>
      </c>
      <c r="F37" s="1109">
        <v>2</v>
      </c>
      <c r="G37" s="1109"/>
      <c r="H37" s="873">
        <f>I37+Q37</f>
        <v>588</v>
      </c>
      <c r="I37" s="873">
        <f>J37+K37+L37+M37+N37+O37+P37</f>
        <v>406</v>
      </c>
      <c r="J37" s="1109">
        <v>294</v>
      </c>
      <c r="K37" s="1109">
        <v>8</v>
      </c>
      <c r="L37" s="1109">
        <v>104</v>
      </c>
      <c r="M37" s="1109"/>
      <c r="N37" s="1109"/>
      <c r="O37" s="1109"/>
      <c r="P37" s="1109">
        <v>0</v>
      </c>
      <c r="Q37" s="1110">
        <v>182</v>
      </c>
      <c r="R37" s="874">
        <f>+Q37+P37+O37+N37+M37+L37</f>
        <v>286</v>
      </c>
      <c r="S37" s="875">
        <f t="shared" si="1"/>
        <v>74.38423645320196</v>
      </c>
      <c r="T37" s="1103">
        <f t="shared" si="3"/>
        <v>0.6904761904761905</v>
      </c>
      <c r="U37" s="1104">
        <f t="shared" si="4"/>
        <v>104</v>
      </c>
    </row>
    <row r="38" spans="1:21" ht="21.75" customHeight="1">
      <c r="A38" s="879" t="s">
        <v>786</v>
      </c>
      <c r="B38" s="867" t="s">
        <v>787</v>
      </c>
      <c r="C38" s="873">
        <f>+D38+E38</f>
        <v>535</v>
      </c>
      <c r="D38" s="1109">
        <v>213</v>
      </c>
      <c r="E38" s="1109">
        <v>322</v>
      </c>
      <c r="F38" s="1109">
        <v>23</v>
      </c>
      <c r="G38" s="1109"/>
      <c r="H38" s="873">
        <f>I38+Q38</f>
        <v>512</v>
      </c>
      <c r="I38" s="873">
        <f>J38+K38+L38+M38+N38+O38+P38</f>
        <v>368</v>
      </c>
      <c r="J38" s="1109">
        <v>269</v>
      </c>
      <c r="K38" s="1109">
        <v>5</v>
      </c>
      <c r="L38" s="1109">
        <v>94</v>
      </c>
      <c r="M38" s="1109"/>
      <c r="N38" s="1109"/>
      <c r="O38" s="1109"/>
      <c r="P38" s="1109">
        <v>0</v>
      </c>
      <c r="Q38" s="1109">
        <v>144</v>
      </c>
      <c r="R38" s="874">
        <f>+Q38+P38+O38+N38+M38+L38</f>
        <v>238</v>
      </c>
      <c r="S38" s="875">
        <f t="shared" si="1"/>
        <v>74.45652173913044</v>
      </c>
      <c r="T38" s="1103">
        <f t="shared" si="3"/>
        <v>0.71875</v>
      </c>
      <c r="U38" s="1104">
        <f t="shared" si="4"/>
        <v>94</v>
      </c>
    </row>
    <row r="39" spans="1:21" ht="21.75" customHeight="1">
      <c r="A39" s="1073" t="s">
        <v>57</v>
      </c>
      <c r="B39" s="946" t="s">
        <v>727</v>
      </c>
      <c r="C39" s="873">
        <f>C40+C41+C42+C43</f>
        <v>1466</v>
      </c>
      <c r="D39" s="873">
        <f aca="true" t="shared" si="16" ref="D39:S39">D40+D41+D42+D43</f>
        <v>556</v>
      </c>
      <c r="E39" s="873">
        <f t="shared" si="16"/>
        <v>910</v>
      </c>
      <c r="F39" s="873">
        <f t="shared" si="16"/>
        <v>32</v>
      </c>
      <c r="G39" s="873">
        <f t="shared" si="16"/>
        <v>0</v>
      </c>
      <c r="H39" s="873">
        <f t="shared" si="16"/>
        <v>1434</v>
      </c>
      <c r="I39" s="873">
        <f t="shared" si="16"/>
        <v>1035</v>
      </c>
      <c r="J39" s="873">
        <f t="shared" si="16"/>
        <v>765</v>
      </c>
      <c r="K39" s="873">
        <f t="shared" si="16"/>
        <v>5</v>
      </c>
      <c r="L39" s="873">
        <f t="shared" si="16"/>
        <v>262</v>
      </c>
      <c r="M39" s="873">
        <f t="shared" si="16"/>
        <v>3</v>
      </c>
      <c r="N39" s="873">
        <f t="shared" si="16"/>
        <v>0</v>
      </c>
      <c r="O39" s="873">
        <f t="shared" si="16"/>
        <v>0</v>
      </c>
      <c r="P39" s="873">
        <f t="shared" si="16"/>
        <v>0</v>
      </c>
      <c r="Q39" s="873">
        <f t="shared" si="16"/>
        <v>399</v>
      </c>
      <c r="R39" s="873">
        <f t="shared" si="16"/>
        <v>664</v>
      </c>
      <c r="S39" s="873">
        <f t="shared" si="16"/>
        <v>294.11833390063725</v>
      </c>
      <c r="T39" s="1103">
        <f t="shared" si="3"/>
        <v>0.7217573221757322</v>
      </c>
      <c r="U39" s="1104">
        <f t="shared" si="4"/>
        <v>265</v>
      </c>
    </row>
    <row r="40" spans="1:21" ht="21.75" customHeight="1">
      <c r="A40" s="879" t="s">
        <v>156</v>
      </c>
      <c r="B40" s="901" t="s">
        <v>726</v>
      </c>
      <c r="C40" s="873">
        <f aca="true" t="shared" si="17" ref="C40:C79">+D40+E40</f>
        <v>231</v>
      </c>
      <c r="D40" s="1111">
        <v>101</v>
      </c>
      <c r="E40" s="1111">
        <v>130</v>
      </c>
      <c r="F40" s="1111">
        <v>0</v>
      </c>
      <c r="G40" s="891"/>
      <c r="H40" s="873">
        <f>I40+Q40</f>
        <v>231</v>
      </c>
      <c r="I40" s="873">
        <f>J40+K40+L40+M40+N40+O40+P40</f>
        <v>178</v>
      </c>
      <c r="J40" s="1111">
        <v>115</v>
      </c>
      <c r="K40" s="1111">
        <v>1</v>
      </c>
      <c r="L40" s="1111">
        <v>62</v>
      </c>
      <c r="M40" s="1111"/>
      <c r="N40" s="1111"/>
      <c r="O40" s="1111"/>
      <c r="P40" s="1112"/>
      <c r="Q40" s="1113">
        <v>53</v>
      </c>
      <c r="R40" s="874">
        <f>+Q40+P40+O40+N40+M40+L40</f>
        <v>115</v>
      </c>
      <c r="S40" s="875">
        <f t="shared" si="1"/>
        <v>65.1685393258427</v>
      </c>
      <c r="T40" s="1103">
        <f t="shared" si="3"/>
        <v>0.7705627705627706</v>
      </c>
      <c r="U40" s="1104">
        <f t="shared" si="4"/>
        <v>62</v>
      </c>
    </row>
    <row r="41" spans="1:21" ht="21.75" customHeight="1">
      <c r="A41" s="879" t="s">
        <v>158</v>
      </c>
      <c r="B41" s="901" t="s">
        <v>725</v>
      </c>
      <c r="C41" s="873">
        <f t="shared" si="17"/>
        <v>411</v>
      </c>
      <c r="D41" s="1111">
        <v>124</v>
      </c>
      <c r="E41" s="1111">
        <v>287</v>
      </c>
      <c r="F41" s="1111">
        <v>23</v>
      </c>
      <c r="G41" s="891"/>
      <c r="H41" s="873">
        <f>I41+Q41</f>
        <v>388</v>
      </c>
      <c r="I41" s="873">
        <f>J41+K41+L41+M41+N41+O41+P41</f>
        <v>288</v>
      </c>
      <c r="J41" s="1111">
        <v>217</v>
      </c>
      <c r="K41" s="1111">
        <v>2</v>
      </c>
      <c r="L41" s="1111">
        <v>69</v>
      </c>
      <c r="M41" s="1111"/>
      <c r="N41" s="1111"/>
      <c r="O41" s="1111"/>
      <c r="P41" s="1112"/>
      <c r="Q41" s="1113">
        <v>100</v>
      </c>
      <c r="R41" s="874">
        <f>+Q41+P41+O41+N41+M41+L41</f>
        <v>169</v>
      </c>
      <c r="S41" s="875">
        <f t="shared" si="1"/>
        <v>76.04166666666666</v>
      </c>
      <c r="T41" s="1103">
        <f t="shared" si="3"/>
        <v>0.7422680412371134</v>
      </c>
      <c r="U41" s="1104">
        <f t="shared" si="4"/>
        <v>69</v>
      </c>
    </row>
    <row r="42" spans="1:21" ht="21.75" customHeight="1">
      <c r="A42" s="879" t="s">
        <v>160</v>
      </c>
      <c r="B42" s="901" t="s">
        <v>800</v>
      </c>
      <c r="C42" s="873">
        <f t="shared" si="17"/>
        <v>391</v>
      </c>
      <c r="D42" s="1111">
        <v>129</v>
      </c>
      <c r="E42" s="1111">
        <v>262</v>
      </c>
      <c r="F42" s="1111">
        <v>9</v>
      </c>
      <c r="G42" s="891"/>
      <c r="H42" s="873">
        <f>I42+Q42</f>
        <v>382</v>
      </c>
      <c r="I42" s="873">
        <f>J42+K42+L42+M42+N42+O42+P42</f>
        <v>296</v>
      </c>
      <c r="J42" s="1111">
        <v>224</v>
      </c>
      <c r="K42" s="1111">
        <v>2</v>
      </c>
      <c r="L42" s="1111">
        <v>70</v>
      </c>
      <c r="M42" s="1111"/>
      <c r="N42" s="1111"/>
      <c r="O42" s="1111"/>
      <c r="P42" s="1112"/>
      <c r="Q42" s="1113">
        <v>86</v>
      </c>
      <c r="R42" s="874">
        <f>+Q42+P42+O42+N42+M42+L42</f>
        <v>156</v>
      </c>
      <c r="S42" s="875">
        <f t="shared" si="1"/>
        <v>76.35135135135135</v>
      </c>
      <c r="T42" s="1103">
        <f t="shared" si="3"/>
        <v>0.774869109947644</v>
      </c>
      <c r="U42" s="1104">
        <f t="shared" si="4"/>
        <v>70</v>
      </c>
    </row>
    <row r="43" spans="1:21" ht="21.75" customHeight="1">
      <c r="A43" s="879" t="s">
        <v>724</v>
      </c>
      <c r="B43" s="902" t="s">
        <v>801</v>
      </c>
      <c r="C43" s="873">
        <f t="shared" si="17"/>
        <v>433</v>
      </c>
      <c r="D43" s="1111">
        <v>202</v>
      </c>
      <c r="E43" s="1111">
        <v>231</v>
      </c>
      <c r="F43" s="1111"/>
      <c r="G43" s="891"/>
      <c r="H43" s="873">
        <f>I43+Q43</f>
        <v>433</v>
      </c>
      <c r="I43" s="873">
        <f>J43+K43+L43+M43+N43+O43+P43</f>
        <v>273</v>
      </c>
      <c r="J43" s="1111">
        <v>209</v>
      </c>
      <c r="K43" s="1111"/>
      <c r="L43" s="1111">
        <v>61</v>
      </c>
      <c r="M43" s="1111">
        <v>3</v>
      </c>
      <c r="N43" s="1111"/>
      <c r="O43" s="1111"/>
      <c r="P43" s="1112"/>
      <c r="Q43" s="1113">
        <v>160</v>
      </c>
      <c r="R43" s="874">
        <f>+Q43+P43+O43+N43+M43+L43</f>
        <v>224</v>
      </c>
      <c r="S43" s="875">
        <f t="shared" si="1"/>
        <v>76.55677655677655</v>
      </c>
      <c r="T43" s="1103">
        <f t="shared" si="3"/>
        <v>0.6304849884526559</v>
      </c>
      <c r="U43" s="1104">
        <f t="shared" si="4"/>
        <v>64</v>
      </c>
    </row>
    <row r="44" spans="1:21" ht="21.75" customHeight="1">
      <c r="A44" s="1073" t="s">
        <v>69</v>
      </c>
      <c r="B44" s="946" t="s">
        <v>723</v>
      </c>
      <c r="C44" s="873">
        <f t="shared" si="17"/>
        <v>1336</v>
      </c>
      <c r="D44" s="873">
        <f>SUM(D45:D47)</f>
        <v>384</v>
      </c>
      <c r="E44" s="873">
        <f>SUM(E45:E47)</f>
        <v>952</v>
      </c>
      <c r="F44" s="873">
        <f>SUM(F45:F47)</f>
        <v>5</v>
      </c>
      <c r="G44" s="873">
        <f>SUM(G45:G47)</f>
        <v>0</v>
      </c>
      <c r="H44" s="873">
        <f aca="true" t="shared" si="18" ref="H44:H72">SUM(I44,Q44)</f>
        <v>1331</v>
      </c>
      <c r="I44" s="873">
        <f aca="true" t="shared" si="19" ref="I44:I72">SUM(J44:P44)</f>
        <v>1087</v>
      </c>
      <c r="J44" s="873">
        <f aca="true" t="shared" si="20" ref="J44:Q44">SUM(J45:J47)</f>
        <v>773</v>
      </c>
      <c r="K44" s="873">
        <f t="shared" si="20"/>
        <v>38</v>
      </c>
      <c r="L44" s="873">
        <f t="shared" si="20"/>
        <v>276</v>
      </c>
      <c r="M44" s="873">
        <f t="shared" si="20"/>
        <v>0</v>
      </c>
      <c r="N44" s="873">
        <f t="shared" si="20"/>
        <v>0</v>
      </c>
      <c r="O44" s="873">
        <f t="shared" si="20"/>
        <v>0</v>
      </c>
      <c r="P44" s="873">
        <f t="shared" si="20"/>
        <v>0</v>
      </c>
      <c r="Q44" s="873">
        <f t="shared" si="20"/>
        <v>244</v>
      </c>
      <c r="R44" s="874">
        <f aca="true" t="shared" si="21" ref="R44:R79">SUM(L44:Q44)</f>
        <v>520</v>
      </c>
      <c r="S44" s="1076">
        <f t="shared" si="1"/>
        <v>74.60901563937442</v>
      </c>
      <c r="T44" s="1103">
        <f t="shared" si="3"/>
        <v>0.816679188580015</v>
      </c>
      <c r="U44" s="1104">
        <f t="shared" si="4"/>
        <v>276</v>
      </c>
    </row>
    <row r="45" spans="1:21" ht="21.75" customHeight="1">
      <c r="A45" s="879" t="s">
        <v>162</v>
      </c>
      <c r="B45" s="872" t="s">
        <v>709</v>
      </c>
      <c r="C45" s="873">
        <f t="shared" si="17"/>
        <v>354</v>
      </c>
      <c r="D45" s="1114">
        <v>101</v>
      </c>
      <c r="E45" s="1078">
        <v>253</v>
      </c>
      <c r="F45" s="1078"/>
      <c r="G45" s="1078"/>
      <c r="H45" s="873">
        <f>+I45+Q45</f>
        <v>354</v>
      </c>
      <c r="I45" s="873">
        <f>+J45+K45+L45+M45+N45+O45+P45</f>
        <v>291</v>
      </c>
      <c r="J45" s="1078">
        <v>212</v>
      </c>
      <c r="K45" s="1078">
        <v>8</v>
      </c>
      <c r="L45" s="1078">
        <v>71</v>
      </c>
      <c r="M45" s="1078">
        <v>0</v>
      </c>
      <c r="N45" s="1078">
        <v>0</v>
      </c>
      <c r="O45" s="1078">
        <v>0</v>
      </c>
      <c r="P45" s="1079">
        <v>0</v>
      </c>
      <c r="Q45" s="1080">
        <v>63</v>
      </c>
      <c r="R45" s="874">
        <f t="shared" si="21"/>
        <v>134</v>
      </c>
      <c r="S45" s="875">
        <f aca="true" t="shared" si="22" ref="S45:S79">(((J45+K45))/I45)*100</f>
        <v>75.60137457044674</v>
      </c>
      <c r="T45" s="1103">
        <f t="shared" si="3"/>
        <v>0.8220338983050848</v>
      </c>
      <c r="U45" s="1104">
        <f t="shared" si="4"/>
        <v>71</v>
      </c>
    </row>
    <row r="46" spans="1:21" ht="21.75" customHeight="1">
      <c r="A46" s="879" t="s">
        <v>164</v>
      </c>
      <c r="B46" s="872" t="s">
        <v>722</v>
      </c>
      <c r="C46" s="873">
        <f t="shared" si="17"/>
        <v>480</v>
      </c>
      <c r="D46" s="1114">
        <v>83</v>
      </c>
      <c r="E46" s="1078">
        <v>397</v>
      </c>
      <c r="F46" s="1114">
        <v>4</v>
      </c>
      <c r="G46" s="1078"/>
      <c r="H46" s="873">
        <f>+I46+Q46</f>
        <v>476</v>
      </c>
      <c r="I46" s="873">
        <f>+J46+K46+L46+M46+N46+O46+P46</f>
        <v>422</v>
      </c>
      <c r="J46" s="1078">
        <v>299</v>
      </c>
      <c r="K46" s="1078">
        <v>14</v>
      </c>
      <c r="L46" s="1078">
        <v>109</v>
      </c>
      <c r="M46" s="1078">
        <v>0</v>
      </c>
      <c r="N46" s="1078">
        <v>0</v>
      </c>
      <c r="O46" s="1078">
        <v>0</v>
      </c>
      <c r="P46" s="1079">
        <v>0</v>
      </c>
      <c r="Q46" s="1080">
        <v>54</v>
      </c>
      <c r="R46" s="874">
        <f t="shared" si="21"/>
        <v>163</v>
      </c>
      <c r="S46" s="875">
        <f t="shared" si="22"/>
        <v>74.17061611374407</v>
      </c>
      <c r="T46" s="1103">
        <f t="shared" si="3"/>
        <v>0.8865546218487395</v>
      </c>
      <c r="U46" s="1104">
        <f t="shared" si="4"/>
        <v>109</v>
      </c>
    </row>
    <row r="47" spans="1:21" ht="21.75" customHeight="1">
      <c r="A47" s="879" t="s">
        <v>166</v>
      </c>
      <c r="B47" s="872" t="s">
        <v>784</v>
      </c>
      <c r="C47" s="873">
        <f t="shared" si="17"/>
        <v>502</v>
      </c>
      <c r="D47" s="1114">
        <v>200</v>
      </c>
      <c r="E47" s="1078">
        <v>302</v>
      </c>
      <c r="F47" s="1114">
        <v>1</v>
      </c>
      <c r="G47" s="1078"/>
      <c r="H47" s="873">
        <f>+I47+Q47</f>
        <v>501</v>
      </c>
      <c r="I47" s="873">
        <f>+J47+K47+L47+M47+N47+O47+P47</f>
        <v>374</v>
      </c>
      <c r="J47" s="1078">
        <v>262</v>
      </c>
      <c r="K47" s="1078">
        <v>16</v>
      </c>
      <c r="L47" s="1078">
        <v>96</v>
      </c>
      <c r="M47" s="1078">
        <v>0</v>
      </c>
      <c r="N47" s="1078">
        <v>0</v>
      </c>
      <c r="O47" s="1078">
        <v>0</v>
      </c>
      <c r="P47" s="1079">
        <v>0</v>
      </c>
      <c r="Q47" s="1080">
        <v>127</v>
      </c>
      <c r="R47" s="874">
        <f t="shared" si="21"/>
        <v>223</v>
      </c>
      <c r="S47" s="875">
        <f t="shared" si="22"/>
        <v>74.33155080213903</v>
      </c>
      <c r="T47" s="1103">
        <f t="shared" si="3"/>
        <v>0.7465069860279441</v>
      </c>
      <c r="U47" s="1104">
        <f t="shared" si="4"/>
        <v>96</v>
      </c>
    </row>
    <row r="48" spans="1:21" ht="21.75" customHeight="1">
      <c r="A48" s="1073" t="s">
        <v>70</v>
      </c>
      <c r="B48" s="946" t="s">
        <v>721</v>
      </c>
      <c r="C48" s="873">
        <f t="shared" si="17"/>
        <v>1423</v>
      </c>
      <c r="D48" s="873">
        <f aca="true" t="shared" si="23" ref="D48:R48">SUM(D49:D53)</f>
        <v>449</v>
      </c>
      <c r="E48" s="873">
        <f t="shared" si="23"/>
        <v>974</v>
      </c>
      <c r="F48" s="873">
        <f t="shared" si="23"/>
        <v>12</v>
      </c>
      <c r="G48" s="873">
        <f t="shared" si="23"/>
        <v>0</v>
      </c>
      <c r="H48" s="873">
        <f t="shared" si="23"/>
        <v>1411</v>
      </c>
      <c r="I48" s="873">
        <f t="shared" si="23"/>
        <v>1105</v>
      </c>
      <c r="J48" s="873">
        <f t="shared" si="23"/>
        <v>848</v>
      </c>
      <c r="K48" s="873">
        <f t="shared" si="23"/>
        <v>26</v>
      </c>
      <c r="L48" s="873">
        <f t="shared" si="23"/>
        <v>227</v>
      </c>
      <c r="M48" s="873">
        <f t="shared" si="23"/>
        <v>4</v>
      </c>
      <c r="N48" s="873">
        <f t="shared" si="23"/>
        <v>0</v>
      </c>
      <c r="O48" s="873">
        <f t="shared" si="23"/>
        <v>0</v>
      </c>
      <c r="P48" s="873">
        <f t="shared" si="23"/>
        <v>0</v>
      </c>
      <c r="Q48" s="873">
        <f t="shared" si="23"/>
        <v>306</v>
      </c>
      <c r="R48" s="873">
        <f t="shared" si="23"/>
        <v>537</v>
      </c>
      <c r="S48" s="1076">
        <f t="shared" si="22"/>
        <v>79.09502262443439</v>
      </c>
      <c r="T48" s="1103">
        <f t="shared" si="3"/>
        <v>0.7831325301204819</v>
      </c>
      <c r="U48" s="1104">
        <f t="shared" si="4"/>
        <v>231</v>
      </c>
    </row>
    <row r="49" spans="1:21" ht="21.75" customHeight="1">
      <c r="A49" s="879" t="s">
        <v>172</v>
      </c>
      <c r="B49" s="868" t="s">
        <v>720</v>
      </c>
      <c r="C49" s="873">
        <f t="shared" si="17"/>
        <v>246</v>
      </c>
      <c r="D49" s="1109">
        <v>48</v>
      </c>
      <c r="E49" s="1109">
        <v>198</v>
      </c>
      <c r="F49" s="1109"/>
      <c r="G49" s="1109"/>
      <c r="H49" s="873">
        <f>+I49+Q49</f>
        <v>246</v>
      </c>
      <c r="I49" s="873">
        <f>+J49+K49+L49+M49+N49+O49+P49</f>
        <v>208</v>
      </c>
      <c r="J49" s="1109">
        <v>181</v>
      </c>
      <c r="K49" s="1109">
        <v>3</v>
      </c>
      <c r="L49" s="1109">
        <v>24</v>
      </c>
      <c r="M49" s="1109"/>
      <c r="N49" s="1109"/>
      <c r="O49" s="1109"/>
      <c r="P49" s="1109"/>
      <c r="Q49" s="1109">
        <v>38</v>
      </c>
      <c r="R49" s="874">
        <f t="shared" si="21"/>
        <v>62</v>
      </c>
      <c r="S49" s="875">
        <f t="shared" si="22"/>
        <v>88.46153846153845</v>
      </c>
      <c r="T49" s="1103">
        <f t="shared" si="3"/>
        <v>0.8455284552845529</v>
      </c>
      <c r="U49" s="1104">
        <f t="shared" si="4"/>
        <v>24</v>
      </c>
    </row>
    <row r="50" spans="1:21" ht="21.75" customHeight="1">
      <c r="A50" s="879" t="s">
        <v>173</v>
      </c>
      <c r="B50" s="867" t="s">
        <v>730</v>
      </c>
      <c r="C50" s="873">
        <f t="shared" si="17"/>
        <v>219</v>
      </c>
      <c r="D50" s="1109">
        <v>61</v>
      </c>
      <c r="E50" s="1109">
        <v>158</v>
      </c>
      <c r="F50" s="1109">
        <v>1</v>
      </c>
      <c r="G50" s="1109"/>
      <c r="H50" s="873">
        <f>+I50+Q50</f>
        <v>218</v>
      </c>
      <c r="I50" s="873">
        <f>+J50+K50+L50+M50+N50+O50+P50</f>
        <v>179</v>
      </c>
      <c r="J50" s="1109">
        <v>131</v>
      </c>
      <c r="K50" s="1109">
        <v>4</v>
      </c>
      <c r="L50" s="1109">
        <v>43</v>
      </c>
      <c r="M50" s="1109">
        <v>1</v>
      </c>
      <c r="N50" s="1109"/>
      <c r="O50" s="1109"/>
      <c r="P50" s="1109"/>
      <c r="Q50" s="1109">
        <v>39</v>
      </c>
      <c r="R50" s="874">
        <f t="shared" si="21"/>
        <v>83</v>
      </c>
      <c r="S50" s="875">
        <f t="shared" si="22"/>
        <v>75.41899441340783</v>
      </c>
      <c r="T50" s="1103">
        <f t="shared" si="3"/>
        <v>0.8211009174311926</v>
      </c>
      <c r="U50" s="1104">
        <f t="shared" si="4"/>
        <v>44</v>
      </c>
    </row>
    <row r="51" spans="1:21" ht="21.75" customHeight="1">
      <c r="A51" s="879" t="s">
        <v>174</v>
      </c>
      <c r="B51" s="866" t="s">
        <v>719</v>
      </c>
      <c r="C51" s="873">
        <f t="shared" si="17"/>
        <v>411</v>
      </c>
      <c r="D51" s="1109">
        <v>137</v>
      </c>
      <c r="E51" s="1109">
        <v>274</v>
      </c>
      <c r="F51" s="1109">
        <v>2</v>
      </c>
      <c r="G51" s="1109"/>
      <c r="H51" s="873">
        <f>+I51+Q51</f>
        <v>409</v>
      </c>
      <c r="I51" s="873">
        <f>+J51+K51+L51+M51+N51+O51+P51</f>
        <v>305</v>
      </c>
      <c r="J51" s="1109">
        <v>230</v>
      </c>
      <c r="K51" s="1109">
        <v>3</v>
      </c>
      <c r="L51" s="1109">
        <v>70</v>
      </c>
      <c r="M51" s="1109">
        <v>2</v>
      </c>
      <c r="N51" s="1109"/>
      <c r="O51" s="1109"/>
      <c r="P51" s="1109"/>
      <c r="Q51" s="1109">
        <v>104</v>
      </c>
      <c r="R51" s="874">
        <f t="shared" si="21"/>
        <v>176</v>
      </c>
      <c r="S51" s="875">
        <f t="shared" si="22"/>
        <v>76.39344262295083</v>
      </c>
      <c r="T51" s="1103">
        <f t="shared" si="3"/>
        <v>0.7457212713936431</v>
      </c>
      <c r="U51" s="1104">
        <f t="shared" si="4"/>
        <v>72</v>
      </c>
    </row>
    <row r="52" spans="1:21" ht="21.75" customHeight="1">
      <c r="A52" s="879" t="s">
        <v>718</v>
      </c>
      <c r="B52" s="867" t="s">
        <v>717</v>
      </c>
      <c r="C52" s="873">
        <f t="shared" si="17"/>
        <v>243</v>
      </c>
      <c r="D52" s="1109">
        <v>78</v>
      </c>
      <c r="E52" s="1109">
        <v>165</v>
      </c>
      <c r="F52" s="1109">
        <v>5</v>
      </c>
      <c r="G52" s="1109"/>
      <c r="H52" s="873">
        <f>+I52+Q52</f>
        <v>238</v>
      </c>
      <c r="I52" s="873">
        <f>+J52+K52+L52+M52+N52+O52+P52</f>
        <v>207</v>
      </c>
      <c r="J52" s="1109">
        <v>156</v>
      </c>
      <c r="K52" s="1109">
        <v>4</v>
      </c>
      <c r="L52" s="1109">
        <v>46</v>
      </c>
      <c r="M52" s="1109">
        <v>1</v>
      </c>
      <c r="N52" s="1109"/>
      <c r="O52" s="1109"/>
      <c r="P52" s="1109"/>
      <c r="Q52" s="1109">
        <v>31</v>
      </c>
      <c r="R52" s="874">
        <f t="shared" si="21"/>
        <v>78</v>
      </c>
      <c r="S52" s="875">
        <f t="shared" si="22"/>
        <v>77.29468599033817</v>
      </c>
      <c r="T52" s="1103">
        <f t="shared" si="3"/>
        <v>0.8697478991596639</v>
      </c>
      <c r="U52" s="1104">
        <f t="shared" si="4"/>
        <v>47</v>
      </c>
    </row>
    <row r="53" spans="1:21" ht="21.75" customHeight="1">
      <c r="A53" s="879" t="s">
        <v>782</v>
      </c>
      <c r="B53" s="867" t="s">
        <v>796</v>
      </c>
      <c r="C53" s="873">
        <f t="shared" si="17"/>
        <v>304</v>
      </c>
      <c r="D53" s="1109">
        <v>125</v>
      </c>
      <c r="E53" s="1109">
        <v>179</v>
      </c>
      <c r="F53" s="1109">
        <v>4</v>
      </c>
      <c r="G53" s="1109"/>
      <c r="H53" s="873">
        <f>+I53+Q53</f>
        <v>300</v>
      </c>
      <c r="I53" s="873">
        <f>+J53+K53+L53+M53+N53+O53+P53</f>
        <v>206</v>
      </c>
      <c r="J53" s="1109">
        <v>150</v>
      </c>
      <c r="K53" s="1109">
        <v>12</v>
      </c>
      <c r="L53" s="1109">
        <v>44</v>
      </c>
      <c r="M53" s="1109"/>
      <c r="N53" s="1109"/>
      <c r="O53" s="1109"/>
      <c r="P53" s="1109"/>
      <c r="Q53" s="1109">
        <v>94</v>
      </c>
      <c r="R53" s="874">
        <f t="shared" si="21"/>
        <v>138</v>
      </c>
      <c r="S53" s="875">
        <f t="shared" si="22"/>
        <v>78.64077669902912</v>
      </c>
      <c r="T53" s="1103">
        <f t="shared" si="3"/>
        <v>0.6866666666666666</v>
      </c>
      <c r="U53" s="1104">
        <f t="shared" si="4"/>
        <v>44</v>
      </c>
    </row>
    <row r="54" spans="1:21" ht="21.75" customHeight="1">
      <c r="A54" s="1073" t="s">
        <v>71</v>
      </c>
      <c r="B54" s="946" t="s">
        <v>716</v>
      </c>
      <c r="C54" s="873">
        <f>+C55+C56+C57+C58+C59+C60</f>
        <v>2946</v>
      </c>
      <c r="D54" s="873">
        <f aca="true" t="shared" si="24" ref="D54:R54">+D55+D56+D57+D58+D59+D60</f>
        <v>1095</v>
      </c>
      <c r="E54" s="873">
        <f t="shared" si="24"/>
        <v>1851</v>
      </c>
      <c r="F54" s="873">
        <f t="shared" si="24"/>
        <v>4</v>
      </c>
      <c r="G54" s="873">
        <f t="shared" si="24"/>
        <v>0</v>
      </c>
      <c r="H54" s="873">
        <f t="shared" si="24"/>
        <v>2942</v>
      </c>
      <c r="I54" s="873">
        <f t="shared" si="24"/>
        <v>2267</v>
      </c>
      <c r="J54" s="873">
        <f t="shared" si="24"/>
        <v>1601</v>
      </c>
      <c r="K54" s="873">
        <f t="shared" si="24"/>
        <v>113</v>
      </c>
      <c r="L54" s="873">
        <f t="shared" si="24"/>
        <v>553</v>
      </c>
      <c r="M54" s="873">
        <f t="shared" si="24"/>
        <v>0</v>
      </c>
      <c r="N54" s="873">
        <f t="shared" si="24"/>
        <v>0</v>
      </c>
      <c r="O54" s="873">
        <f t="shared" si="24"/>
        <v>0</v>
      </c>
      <c r="P54" s="873">
        <f t="shared" si="24"/>
        <v>0</v>
      </c>
      <c r="Q54" s="873">
        <f t="shared" si="24"/>
        <v>675</v>
      </c>
      <c r="R54" s="873">
        <f t="shared" si="24"/>
        <v>1228</v>
      </c>
      <c r="S54" s="875">
        <f t="shared" si="22"/>
        <v>75.60652845169828</v>
      </c>
      <c r="T54" s="1103">
        <f t="shared" si="3"/>
        <v>0.7705642420122366</v>
      </c>
      <c r="U54" s="1104">
        <f t="shared" si="4"/>
        <v>553</v>
      </c>
    </row>
    <row r="55" spans="1:21" ht="21.75" customHeight="1">
      <c r="A55" s="879" t="s">
        <v>715</v>
      </c>
      <c r="B55" s="901" t="s">
        <v>739</v>
      </c>
      <c r="C55" s="873">
        <f t="shared" si="17"/>
        <v>461</v>
      </c>
      <c r="D55" s="1111">
        <v>144</v>
      </c>
      <c r="E55" s="1111">
        <v>317</v>
      </c>
      <c r="F55" s="1111">
        <v>1</v>
      </c>
      <c r="G55" s="891"/>
      <c r="H55" s="873">
        <f t="shared" si="18"/>
        <v>460</v>
      </c>
      <c r="I55" s="873">
        <f t="shared" si="19"/>
        <v>344</v>
      </c>
      <c r="J55" s="1111">
        <v>253</v>
      </c>
      <c r="K55" s="1111">
        <v>4</v>
      </c>
      <c r="L55" s="1111">
        <v>87</v>
      </c>
      <c r="M55" s="1111"/>
      <c r="N55" s="1111"/>
      <c r="O55" s="1111"/>
      <c r="P55" s="1112"/>
      <c r="Q55" s="1113">
        <v>116</v>
      </c>
      <c r="R55" s="874">
        <f t="shared" si="21"/>
        <v>203</v>
      </c>
      <c r="S55" s="875">
        <f t="shared" si="22"/>
        <v>74.70930232558139</v>
      </c>
      <c r="T55" s="1103">
        <f t="shared" si="3"/>
        <v>0.7478260869565218</v>
      </c>
      <c r="U55" s="1104">
        <f t="shared" si="4"/>
        <v>87</v>
      </c>
    </row>
    <row r="56" spans="1:21" ht="21.75" customHeight="1">
      <c r="A56" s="879" t="s">
        <v>714</v>
      </c>
      <c r="B56" s="901" t="s">
        <v>713</v>
      </c>
      <c r="C56" s="873">
        <f t="shared" si="17"/>
        <v>528</v>
      </c>
      <c r="D56" s="1111">
        <v>260</v>
      </c>
      <c r="E56" s="1111">
        <v>268</v>
      </c>
      <c r="F56" s="1111"/>
      <c r="G56" s="891"/>
      <c r="H56" s="873">
        <f t="shared" si="18"/>
        <v>528</v>
      </c>
      <c r="I56" s="873">
        <f t="shared" si="19"/>
        <v>352</v>
      </c>
      <c r="J56" s="1111">
        <v>249</v>
      </c>
      <c r="K56" s="1111">
        <v>12</v>
      </c>
      <c r="L56" s="1111">
        <v>91</v>
      </c>
      <c r="M56" s="1111"/>
      <c r="N56" s="1111"/>
      <c r="O56" s="1111"/>
      <c r="P56" s="1112"/>
      <c r="Q56" s="1113">
        <v>176</v>
      </c>
      <c r="R56" s="874">
        <f t="shared" si="21"/>
        <v>267</v>
      </c>
      <c r="S56" s="875">
        <f t="shared" si="22"/>
        <v>74.14772727272727</v>
      </c>
      <c r="T56" s="1103">
        <f t="shared" si="3"/>
        <v>0.6666666666666666</v>
      </c>
      <c r="U56" s="1104">
        <f t="shared" si="4"/>
        <v>91</v>
      </c>
    </row>
    <row r="57" spans="1:21" ht="21.75" customHeight="1">
      <c r="A57" s="879" t="s">
        <v>712</v>
      </c>
      <c r="B57" s="901" t="s">
        <v>711</v>
      </c>
      <c r="C57" s="873">
        <f t="shared" si="17"/>
        <v>626</v>
      </c>
      <c r="D57" s="1111">
        <v>289</v>
      </c>
      <c r="E57" s="1111">
        <v>337</v>
      </c>
      <c r="F57" s="1111"/>
      <c r="G57" s="891"/>
      <c r="H57" s="873">
        <f t="shared" si="18"/>
        <v>626</v>
      </c>
      <c r="I57" s="873">
        <f t="shared" si="19"/>
        <v>432</v>
      </c>
      <c r="J57" s="1111">
        <v>313</v>
      </c>
      <c r="K57" s="1111">
        <v>8</v>
      </c>
      <c r="L57" s="1111">
        <v>111</v>
      </c>
      <c r="M57" s="1111"/>
      <c r="N57" s="1111"/>
      <c r="O57" s="1111"/>
      <c r="P57" s="1112"/>
      <c r="Q57" s="1113">
        <v>194</v>
      </c>
      <c r="R57" s="874">
        <f t="shared" si="21"/>
        <v>305</v>
      </c>
      <c r="S57" s="875">
        <f t="shared" si="22"/>
        <v>74.30555555555556</v>
      </c>
      <c r="T57" s="1103">
        <f t="shared" si="3"/>
        <v>0.6900958466453674</v>
      </c>
      <c r="U57" s="1104">
        <f t="shared" si="4"/>
        <v>111</v>
      </c>
    </row>
    <row r="58" spans="1:21" ht="21.75" customHeight="1">
      <c r="A58" s="879" t="s">
        <v>710</v>
      </c>
      <c r="B58" s="901" t="s">
        <v>805</v>
      </c>
      <c r="C58" s="873">
        <f t="shared" si="17"/>
        <v>458</v>
      </c>
      <c r="D58" s="1111">
        <v>166</v>
      </c>
      <c r="E58" s="1111">
        <v>292</v>
      </c>
      <c r="F58" s="1111">
        <v>1</v>
      </c>
      <c r="G58" s="891"/>
      <c r="H58" s="873">
        <f t="shared" si="18"/>
        <v>457</v>
      </c>
      <c r="I58" s="873">
        <f t="shared" si="19"/>
        <v>383</v>
      </c>
      <c r="J58" s="1111">
        <v>251</v>
      </c>
      <c r="K58" s="1111">
        <v>40</v>
      </c>
      <c r="L58" s="1111">
        <v>92</v>
      </c>
      <c r="M58" s="1111"/>
      <c r="N58" s="1111"/>
      <c r="O58" s="1111"/>
      <c r="P58" s="1112"/>
      <c r="Q58" s="1113">
        <v>74</v>
      </c>
      <c r="R58" s="874">
        <f t="shared" si="21"/>
        <v>166</v>
      </c>
      <c r="S58" s="875">
        <f t="shared" si="22"/>
        <v>75.97911227154047</v>
      </c>
      <c r="T58" s="1103">
        <f t="shared" si="3"/>
        <v>0.838074398249453</v>
      </c>
      <c r="U58" s="1104">
        <f t="shared" si="4"/>
        <v>92</v>
      </c>
    </row>
    <row r="59" spans="1:21" ht="21.75" customHeight="1">
      <c r="A59" s="879" t="s">
        <v>708</v>
      </c>
      <c r="B59" s="901" t="s">
        <v>777</v>
      </c>
      <c r="C59" s="873">
        <f t="shared" si="17"/>
        <v>549</v>
      </c>
      <c r="D59" s="1111">
        <v>126</v>
      </c>
      <c r="E59" s="1111">
        <v>423</v>
      </c>
      <c r="F59" s="1111"/>
      <c r="G59" s="891"/>
      <c r="H59" s="873">
        <f t="shared" si="18"/>
        <v>549</v>
      </c>
      <c r="I59" s="873">
        <f t="shared" si="19"/>
        <v>485</v>
      </c>
      <c r="J59" s="1111">
        <v>341</v>
      </c>
      <c r="K59" s="1111">
        <v>18</v>
      </c>
      <c r="L59" s="1111">
        <v>126</v>
      </c>
      <c r="M59" s="1111"/>
      <c r="N59" s="1111"/>
      <c r="O59" s="1111"/>
      <c r="P59" s="1112"/>
      <c r="Q59" s="1113">
        <v>64</v>
      </c>
      <c r="R59" s="874">
        <f t="shared" si="21"/>
        <v>190</v>
      </c>
      <c r="S59" s="875">
        <f t="shared" si="22"/>
        <v>74.02061855670104</v>
      </c>
      <c r="T59" s="1103">
        <f t="shared" si="3"/>
        <v>0.8834244080145719</v>
      </c>
      <c r="U59" s="1104">
        <f t="shared" si="4"/>
        <v>126</v>
      </c>
    </row>
    <row r="60" spans="1:21" ht="21.75" customHeight="1">
      <c r="A60" s="879" t="s">
        <v>780</v>
      </c>
      <c r="B60" s="1115" t="s">
        <v>788</v>
      </c>
      <c r="C60" s="873">
        <f t="shared" si="17"/>
        <v>324</v>
      </c>
      <c r="D60" s="1116">
        <v>110</v>
      </c>
      <c r="E60" s="1117">
        <v>214</v>
      </c>
      <c r="F60" s="1116">
        <v>2</v>
      </c>
      <c r="G60" s="1116"/>
      <c r="H60" s="873">
        <f t="shared" si="18"/>
        <v>322</v>
      </c>
      <c r="I60" s="873">
        <f t="shared" si="19"/>
        <v>271</v>
      </c>
      <c r="J60" s="1116">
        <v>194</v>
      </c>
      <c r="K60" s="1116">
        <v>31</v>
      </c>
      <c r="L60" s="1116">
        <v>46</v>
      </c>
      <c r="M60" s="1116"/>
      <c r="N60" s="1116"/>
      <c r="O60" s="1116"/>
      <c r="P60" s="1116"/>
      <c r="Q60" s="1116">
        <v>51</v>
      </c>
      <c r="R60" s="874">
        <f t="shared" si="21"/>
        <v>97</v>
      </c>
      <c r="S60" s="875">
        <f t="shared" si="22"/>
        <v>83.02583025830258</v>
      </c>
      <c r="T60" s="1103">
        <f t="shared" si="3"/>
        <v>0.8416149068322981</v>
      </c>
      <c r="U60" s="1104">
        <f t="shared" si="4"/>
        <v>46</v>
      </c>
    </row>
    <row r="61" spans="1:21" ht="21.75" customHeight="1">
      <c r="A61" s="1073" t="s">
        <v>72</v>
      </c>
      <c r="B61" s="946" t="s">
        <v>707</v>
      </c>
      <c r="C61" s="873">
        <f t="shared" si="17"/>
        <v>2810</v>
      </c>
      <c r="D61" s="873">
        <f>SUM(D62:D67)</f>
        <v>974</v>
      </c>
      <c r="E61" s="873">
        <f>SUM(E62:E67)</f>
        <v>1836</v>
      </c>
      <c r="F61" s="873">
        <f>SUM(F62:F67)</f>
        <v>4</v>
      </c>
      <c r="G61" s="873">
        <f>SUM(G62:G67)</f>
        <v>0</v>
      </c>
      <c r="H61" s="873">
        <f t="shared" si="18"/>
        <v>2806</v>
      </c>
      <c r="I61" s="873">
        <f t="shared" si="19"/>
        <v>2180</v>
      </c>
      <c r="J61" s="873">
        <f aca="true" t="shared" si="25" ref="J61:Q61">SUM(J62:J67)</f>
        <v>1572</v>
      </c>
      <c r="K61" s="873">
        <f t="shared" si="25"/>
        <v>74</v>
      </c>
      <c r="L61" s="873">
        <f t="shared" si="25"/>
        <v>533</v>
      </c>
      <c r="M61" s="873">
        <f t="shared" si="25"/>
        <v>1</v>
      </c>
      <c r="N61" s="873">
        <f t="shared" si="25"/>
        <v>0</v>
      </c>
      <c r="O61" s="873">
        <f t="shared" si="25"/>
        <v>0</v>
      </c>
      <c r="P61" s="873">
        <f t="shared" si="25"/>
        <v>0</v>
      </c>
      <c r="Q61" s="873">
        <f t="shared" si="25"/>
        <v>626</v>
      </c>
      <c r="R61" s="874">
        <f t="shared" si="21"/>
        <v>1160</v>
      </c>
      <c r="S61" s="1076">
        <f t="shared" si="22"/>
        <v>75.50458715596329</v>
      </c>
      <c r="T61" s="1103">
        <f t="shared" si="3"/>
        <v>0.7769066286528866</v>
      </c>
      <c r="U61" s="1104">
        <f t="shared" si="4"/>
        <v>534</v>
      </c>
    </row>
    <row r="62" spans="1:21" ht="21.75" customHeight="1">
      <c r="A62" s="879" t="s">
        <v>706</v>
      </c>
      <c r="B62" s="872" t="s">
        <v>705</v>
      </c>
      <c r="C62" s="873">
        <f t="shared" si="17"/>
        <v>279</v>
      </c>
      <c r="D62" s="891">
        <v>78</v>
      </c>
      <c r="E62" s="891">
        <v>201</v>
      </c>
      <c r="F62" s="891"/>
      <c r="G62" s="891"/>
      <c r="H62" s="873">
        <f t="shared" si="18"/>
        <v>279</v>
      </c>
      <c r="I62" s="873">
        <f t="shared" si="19"/>
        <v>255</v>
      </c>
      <c r="J62" s="891">
        <v>171</v>
      </c>
      <c r="K62" s="891">
        <v>23</v>
      </c>
      <c r="L62" s="891">
        <v>61</v>
      </c>
      <c r="M62" s="891">
        <v>0</v>
      </c>
      <c r="N62" s="891">
        <v>0</v>
      </c>
      <c r="O62" s="891">
        <v>0</v>
      </c>
      <c r="P62" s="891">
        <v>0</v>
      </c>
      <c r="Q62" s="891">
        <v>24</v>
      </c>
      <c r="R62" s="874">
        <f t="shared" si="21"/>
        <v>85</v>
      </c>
      <c r="S62" s="875">
        <f t="shared" si="22"/>
        <v>76.07843137254902</v>
      </c>
      <c r="T62" s="1103">
        <f t="shared" si="3"/>
        <v>0.9139784946236559</v>
      </c>
      <c r="U62" s="1104">
        <f t="shared" si="4"/>
        <v>61</v>
      </c>
    </row>
    <row r="63" spans="1:21" ht="21.75" customHeight="1">
      <c r="A63" s="879" t="s">
        <v>704</v>
      </c>
      <c r="B63" s="872" t="s">
        <v>703</v>
      </c>
      <c r="C63" s="873">
        <f t="shared" si="17"/>
        <v>568</v>
      </c>
      <c r="D63" s="891">
        <v>124</v>
      </c>
      <c r="E63" s="891">
        <v>444</v>
      </c>
      <c r="F63" s="891">
        <v>1</v>
      </c>
      <c r="G63" s="891"/>
      <c r="H63" s="873">
        <f t="shared" si="18"/>
        <v>567</v>
      </c>
      <c r="I63" s="873">
        <f t="shared" si="19"/>
        <v>505</v>
      </c>
      <c r="J63" s="891">
        <v>366</v>
      </c>
      <c r="K63" s="891">
        <v>15</v>
      </c>
      <c r="L63" s="891">
        <v>124</v>
      </c>
      <c r="M63" s="891">
        <v>0</v>
      </c>
      <c r="N63" s="891">
        <v>0</v>
      </c>
      <c r="O63" s="891">
        <v>0</v>
      </c>
      <c r="P63" s="891">
        <v>0</v>
      </c>
      <c r="Q63" s="891">
        <v>62</v>
      </c>
      <c r="R63" s="874">
        <f t="shared" si="21"/>
        <v>186</v>
      </c>
      <c r="S63" s="875">
        <f t="shared" si="22"/>
        <v>75.44554455445545</v>
      </c>
      <c r="T63" s="1103">
        <f t="shared" si="3"/>
        <v>0.890652557319224</v>
      </c>
      <c r="U63" s="1104">
        <f t="shared" si="4"/>
        <v>124</v>
      </c>
    </row>
    <row r="64" spans="1:21" ht="21.75" customHeight="1">
      <c r="A64" s="879" t="s">
        <v>702</v>
      </c>
      <c r="B64" s="872" t="s">
        <v>701</v>
      </c>
      <c r="C64" s="873">
        <f t="shared" si="17"/>
        <v>358</v>
      </c>
      <c r="D64" s="891">
        <v>75</v>
      </c>
      <c r="E64" s="891">
        <v>283</v>
      </c>
      <c r="F64" s="891">
        <v>1</v>
      </c>
      <c r="G64" s="891"/>
      <c r="H64" s="873">
        <f t="shared" si="18"/>
        <v>357</v>
      </c>
      <c r="I64" s="873">
        <f t="shared" si="19"/>
        <v>322</v>
      </c>
      <c r="J64" s="891">
        <v>225</v>
      </c>
      <c r="K64" s="891">
        <v>17</v>
      </c>
      <c r="L64" s="891">
        <v>79</v>
      </c>
      <c r="M64" s="891">
        <v>1</v>
      </c>
      <c r="N64" s="891">
        <v>0</v>
      </c>
      <c r="O64" s="891">
        <v>0</v>
      </c>
      <c r="P64" s="891">
        <v>0</v>
      </c>
      <c r="Q64" s="891">
        <v>35</v>
      </c>
      <c r="R64" s="874">
        <f t="shared" si="21"/>
        <v>115</v>
      </c>
      <c r="S64" s="875">
        <f t="shared" si="22"/>
        <v>75.15527950310559</v>
      </c>
      <c r="T64" s="1103">
        <f t="shared" si="3"/>
        <v>0.9019607843137255</v>
      </c>
      <c r="U64" s="1104">
        <f t="shared" si="4"/>
        <v>80</v>
      </c>
    </row>
    <row r="65" spans="1:21" ht="21.75" customHeight="1">
      <c r="A65" s="879" t="s">
        <v>700</v>
      </c>
      <c r="B65" s="872" t="s">
        <v>803</v>
      </c>
      <c r="C65" s="873">
        <f t="shared" si="17"/>
        <v>589</v>
      </c>
      <c r="D65" s="891">
        <v>334</v>
      </c>
      <c r="E65" s="891">
        <v>255</v>
      </c>
      <c r="F65" s="891">
        <v>2</v>
      </c>
      <c r="G65" s="891"/>
      <c r="H65" s="873">
        <f t="shared" si="18"/>
        <v>587</v>
      </c>
      <c r="I65" s="873">
        <f t="shared" si="19"/>
        <v>322</v>
      </c>
      <c r="J65" s="891">
        <v>235</v>
      </c>
      <c r="K65" s="891">
        <v>7</v>
      </c>
      <c r="L65" s="891">
        <v>80</v>
      </c>
      <c r="M65" s="891">
        <v>0</v>
      </c>
      <c r="N65" s="891"/>
      <c r="O65" s="891"/>
      <c r="P65" s="891"/>
      <c r="Q65" s="891">
        <v>265</v>
      </c>
      <c r="R65" s="874">
        <f t="shared" si="21"/>
        <v>345</v>
      </c>
      <c r="S65" s="875">
        <f t="shared" si="22"/>
        <v>75.15527950310559</v>
      </c>
      <c r="T65" s="1103">
        <f t="shared" si="3"/>
        <v>0.5485519591141397</v>
      </c>
      <c r="U65" s="1104">
        <f t="shared" si="4"/>
        <v>80</v>
      </c>
    </row>
    <row r="66" spans="1:21" ht="21.75" customHeight="1">
      <c r="A66" s="879" t="s">
        <v>698</v>
      </c>
      <c r="B66" s="872" t="s">
        <v>699</v>
      </c>
      <c r="C66" s="873">
        <f t="shared" si="17"/>
        <v>656</v>
      </c>
      <c r="D66" s="891">
        <v>280</v>
      </c>
      <c r="E66" s="891">
        <v>376</v>
      </c>
      <c r="F66" s="891"/>
      <c r="G66" s="891"/>
      <c r="H66" s="873">
        <f t="shared" si="18"/>
        <v>656</v>
      </c>
      <c r="I66" s="873">
        <f t="shared" si="19"/>
        <v>452</v>
      </c>
      <c r="J66" s="891">
        <v>333</v>
      </c>
      <c r="K66" s="891">
        <v>10</v>
      </c>
      <c r="L66" s="891">
        <v>109</v>
      </c>
      <c r="M66" s="891">
        <v>0</v>
      </c>
      <c r="N66" s="891">
        <v>0</v>
      </c>
      <c r="O66" s="891">
        <v>0</v>
      </c>
      <c r="P66" s="891">
        <v>0</v>
      </c>
      <c r="Q66" s="891">
        <v>204</v>
      </c>
      <c r="R66" s="874">
        <f t="shared" si="21"/>
        <v>313</v>
      </c>
      <c r="S66" s="875">
        <f t="shared" si="22"/>
        <v>75.88495575221239</v>
      </c>
      <c r="T66" s="1103">
        <f t="shared" si="3"/>
        <v>0.6890243902439024</v>
      </c>
      <c r="U66" s="1104">
        <f t="shared" si="4"/>
        <v>109</v>
      </c>
    </row>
    <row r="67" spans="1:21" ht="21.75" customHeight="1">
      <c r="A67" s="879" t="s">
        <v>802</v>
      </c>
      <c r="B67" s="872" t="s">
        <v>804</v>
      </c>
      <c r="C67" s="873">
        <f t="shared" si="17"/>
        <v>360</v>
      </c>
      <c r="D67" s="891">
        <v>83</v>
      </c>
      <c r="E67" s="891">
        <v>277</v>
      </c>
      <c r="F67" s="891"/>
      <c r="G67" s="891"/>
      <c r="H67" s="873">
        <f t="shared" si="18"/>
        <v>360</v>
      </c>
      <c r="I67" s="873">
        <f t="shared" si="19"/>
        <v>324</v>
      </c>
      <c r="J67" s="891">
        <v>242</v>
      </c>
      <c r="K67" s="891">
        <v>2</v>
      </c>
      <c r="L67" s="891">
        <v>80</v>
      </c>
      <c r="M67" s="891">
        <v>0</v>
      </c>
      <c r="N67" s="891">
        <v>0</v>
      </c>
      <c r="O67" s="891">
        <v>0</v>
      </c>
      <c r="P67" s="891">
        <v>0</v>
      </c>
      <c r="Q67" s="891">
        <v>36</v>
      </c>
      <c r="R67" s="874">
        <f t="shared" si="21"/>
        <v>116</v>
      </c>
      <c r="S67" s="875">
        <f t="shared" si="22"/>
        <v>75.30864197530865</v>
      </c>
      <c r="T67" s="1103">
        <f t="shared" si="3"/>
        <v>0.9</v>
      </c>
      <c r="U67" s="1104">
        <f t="shared" si="4"/>
        <v>80</v>
      </c>
    </row>
    <row r="68" spans="1:21" ht="21.75" customHeight="1">
      <c r="A68" s="1073" t="s">
        <v>73</v>
      </c>
      <c r="B68" s="946" t="s">
        <v>697</v>
      </c>
      <c r="C68" s="873">
        <f t="shared" si="17"/>
        <v>3468</v>
      </c>
      <c r="D68" s="873">
        <f>+D69+D70+D71+D72+D73</f>
        <v>1261</v>
      </c>
      <c r="E68" s="873">
        <f aca="true" t="shared" si="26" ref="E68:R68">+E69+E70+E71+E72+E73</f>
        <v>2207</v>
      </c>
      <c r="F68" s="873">
        <f t="shared" si="26"/>
        <v>81</v>
      </c>
      <c r="G68" s="873">
        <f t="shared" si="26"/>
        <v>0</v>
      </c>
      <c r="H68" s="873">
        <f t="shared" si="26"/>
        <v>3387</v>
      </c>
      <c r="I68" s="873">
        <f t="shared" si="26"/>
        <v>2684</v>
      </c>
      <c r="J68" s="873">
        <f t="shared" si="26"/>
        <v>1848</v>
      </c>
      <c r="K68" s="873">
        <f t="shared" si="26"/>
        <v>149</v>
      </c>
      <c r="L68" s="873">
        <f t="shared" si="26"/>
        <v>686</v>
      </c>
      <c r="M68" s="873">
        <f t="shared" si="26"/>
        <v>0</v>
      </c>
      <c r="N68" s="873">
        <f t="shared" si="26"/>
        <v>1</v>
      </c>
      <c r="O68" s="873">
        <f t="shared" si="26"/>
        <v>0</v>
      </c>
      <c r="P68" s="873">
        <f t="shared" si="26"/>
        <v>0</v>
      </c>
      <c r="Q68" s="873">
        <f t="shared" si="26"/>
        <v>703</v>
      </c>
      <c r="R68" s="873">
        <f t="shared" si="26"/>
        <v>1390</v>
      </c>
      <c r="S68" s="1076">
        <f t="shared" si="22"/>
        <v>74.40387481371089</v>
      </c>
      <c r="T68" s="1103">
        <f t="shared" si="3"/>
        <v>0.7924416888101565</v>
      </c>
      <c r="U68" s="1104">
        <f t="shared" si="4"/>
        <v>687</v>
      </c>
    </row>
    <row r="69" spans="1:21" ht="21.75" customHeight="1">
      <c r="A69" s="879" t="s">
        <v>696</v>
      </c>
      <c r="B69" s="1118" t="s">
        <v>808</v>
      </c>
      <c r="C69" s="873">
        <f t="shared" si="17"/>
        <v>161</v>
      </c>
      <c r="D69" s="961">
        <v>44</v>
      </c>
      <c r="E69" s="961">
        <v>117</v>
      </c>
      <c r="F69" s="961">
        <v>1</v>
      </c>
      <c r="G69" s="1109"/>
      <c r="H69" s="873">
        <f t="shared" si="18"/>
        <v>160</v>
      </c>
      <c r="I69" s="873">
        <f t="shared" si="19"/>
        <v>145</v>
      </c>
      <c r="J69" s="961">
        <v>112</v>
      </c>
      <c r="K69" s="961">
        <v>3</v>
      </c>
      <c r="L69" s="961">
        <v>30</v>
      </c>
      <c r="M69" s="961"/>
      <c r="N69" s="961">
        <v>0</v>
      </c>
      <c r="O69" s="961"/>
      <c r="P69" s="961"/>
      <c r="Q69" s="961">
        <v>15</v>
      </c>
      <c r="R69" s="874">
        <f>+Q69+P69+O69+M69+L69</f>
        <v>45</v>
      </c>
      <c r="S69" s="875">
        <f t="shared" si="22"/>
        <v>79.3103448275862</v>
      </c>
      <c r="T69" s="1103">
        <f t="shared" si="3"/>
        <v>0.90625</v>
      </c>
      <c r="U69" s="1104">
        <f t="shared" si="4"/>
        <v>30</v>
      </c>
    </row>
    <row r="70" spans="1:21" ht="21.75" customHeight="1">
      <c r="A70" s="879" t="s">
        <v>695</v>
      </c>
      <c r="B70" s="1119" t="s">
        <v>789</v>
      </c>
      <c r="C70" s="873">
        <f t="shared" si="17"/>
        <v>428</v>
      </c>
      <c r="D70" s="961">
        <v>238</v>
      </c>
      <c r="E70" s="961">
        <v>190</v>
      </c>
      <c r="F70" s="961">
        <v>3</v>
      </c>
      <c r="G70" s="1109"/>
      <c r="H70" s="873">
        <f t="shared" si="18"/>
        <v>425</v>
      </c>
      <c r="I70" s="873">
        <f t="shared" si="19"/>
        <v>323</v>
      </c>
      <c r="J70" s="961">
        <v>193</v>
      </c>
      <c r="K70" s="961">
        <v>8</v>
      </c>
      <c r="L70" s="961">
        <v>122</v>
      </c>
      <c r="M70" s="961"/>
      <c r="N70" s="961"/>
      <c r="O70" s="961"/>
      <c r="P70" s="961"/>
      <c r="Q70" s="961">
        <v>102</v>
      </c>
      <c r="R70" s="874">
        <f>+Q70+P70+O70+M70+L70</f>
        <v>224</v>
      </c>
      <c r="S70" s="875">
        <f t="shared" si="22"/>
        <v>62.22910216718266</v>
      </c>
      <c r="T70" s="1103">
        <f t="shared" si="3"/>
        <v>0.76</v>
      </c>
      <c r="U70" s="1104">
        <f t="shared" si="4"/>
        <v>122</v>
      </c>
    </row>
    <row r="71" spans="1:21" ht="21.75" customHeight="1">
      <c r="A71" s="879" t="s">
        <v>694</v>
      </c>
      <c r="B71" s="1118" t="s">
        <v>791</v>
      </c>
      <c r="C71" s="873">
        <f t="shared" si="17"/>
        <v>673</v>
      </c>
      <c r="D71" s="961">
        <v>116</v>
      </c>
      <c r="E71" s="961">
        <v>557</v>
      </c>
      <c r="F71" s="961">
        <v>6</v>
      </c>
      <c r="G71" s="1109"/>
      <c r="H71" s="873">
        <f t="shared" si="18"/>
        <v>667</v>
      </c>
      <c r="I71" s="873">
        <f t="shared" si="19"/>
        <v>628</v>
      </c>
      <c r="J71" s="961">
        <v>439</v>
      </c>
      <c r="K71" s="961">
        <v>29</v>
      </c>
      <c r="L71" s="961">
        <v>160</v>
      </c>
      <c r="M71" s="961"/>
      <c r="N71" s="961"/>
      <c r="O71" s="961"/>
      <c r="P71" s="961"/>
      <c r="Q71" s="961">
        <v>39</v>
      </c>
      <c r="R71" s="874">
        <f>+Q71+P71+O71+M71+L71</f>
        <v>199</v>
      </c>
      <c r="S71" s="875">
        <f t="shared" si="22"/>
        <v>74.52229299363057</v>
      </c>
      <c r="T71" s="1103">
        <f t="shared" si="3"/>
        <v>0.9415292353823088</v>
      </c>
      <c r="U71" s="1104">
        <f t="shared" si="4"/>
        <v>160</v>
      </c>
    </row>
    <row r="72" spans="1:21" ht="21.75" customHeight="1">
      <c r="A72" s="879" t="s">
        <v>693</v>
      </c>
      <c r="B72" s="1119" t="s">
        <v>790</v>
      </c>
      <c r="C72" s="873">
        <f t="shared" si="17"/>
        <v>1673</v>
      </c>
      <c r="D72" s="961">
        <v>676</v>
      </c>
      <c r="E72" s="961">
        <v>997</v>
      </c>
      <c r="F72" s="961">
        <v>71</v>
      </c>
      <c r="G72" s="1109"/>
      <c r="H72" s="873">
        <f t="shared" si="18"/>
        <v>1602</v>
      </c>
      <c r="I72" s="873">
        <f t="shared" si="19"/>
        <v>1180</v>
      </c>
      <c r="J72" s="961">
        <v>823</v>
      </c>
      <c r="K72" s="961">
        <v>70</v>
      </c>
      <c r="L72" s="961">
        <v>287</v>
      </c>
      <c r="M72" s="961"/>
      <c r="N72" s="961"/>
      <c r="O72" s="961"/>
      <c r="P72" s="961"/>
      <c r="Q72" s="961">
        <v>422</v>
      </c>
      <c r="R72" s="874">
        <f>+Q72+P72+O72+M72+L72</f>
        <v>709</v>
      </c>
      <c r="S72" s="875">
        <f t="shared" si="22"/>
        <v>75.67796610169492</v>
      </c>
      <c r="T72" s="1103">
        <f t="shared" si="3"/>
        <v>0.7365792759051186</v>
      </c>
      <c r="U72" s="1104">
        <f t="shared" si="4"/>
        <v>287</v>
      </c>
    </row>
    <row r="73" spans="1:21" ht="21.75" customHeight="1">
      <c r="A73" s="879" t="s">
        <v>691</v>
      </c>
      <c r="B73" s="1120" t="s">
        <v>793</v>
      </c>
      <c r="C73" s="873">
        <f t="shared" si="17"/>
        <v>533</v>
      </c>
      <c r="D73" s="961">
        <v>187</v>
      </c>
      <c r="E73" s="961">
        <v>346</v>
      </c>
      <c r="F73" s="961">
        <v>0</v>
      </c>
      <c r="G73" s="1109"/>
      <c r="H73" s="873">
        <f>+I73+Q73</f>
        <v>533</v>
      </c>
      <c r="I73" s="873">
        <f>+J73+K73+L73+M73+N73+O73+P73</f>
        <v>408</v>
      </c>
      <c r="J73" s="961">
        <v>281</v>
      </c>
      <c r="K73" s="961">
        <v>39</v>
      </c>
      <c r="L73" s="961">
        <v>87</v>
      </c>
      <c r="M73" s="1121"/>
      <c r="N73" s="961">
        <v>1</v>
      </c>
      <c r="O73" s="1121"/>
      <c r="P73" s="1121"/>
      <c r="Q73" s="961">
        <v>125</v>
      </c>
      <c r="R73" s="874">
        <f>+Q73+P73+O73+N73+M73+L73</f>
        <v>213</v>
      </c>
      <c r="S73" s="875">
        <f t="shared" si="22"/>
        <v>78.43137254901961</v>
      </c>
      <c r="T73" s="1103">
        <f t="shared" si="3"/>
        <v>0.7654784240150094</v>
      </c>
      <c r="U73" s="1104">
        <f t="shared" si="4"/>
        <v>88</v>
      </c>
    </row>
    <row r="74" spans="1:21" ht="21.75" customHeight="1">
      <c r="A74" s="1073" t="s">
        <v>74</v>
      </c>
      <c r="B74" s="946" t="s">
        <v>690</v>
      </c>
      <c r="C74" s="873">
        <f t="shared" si="17"/>
        <v>1443</v>
      </c>
      <c r="D74" s="873">
        <f>SUM(D75:D79)</f>
        <v>598</v>
      </c>
      <c r="E74" s="873">
        <f>SUM(E75:E79)</f>
        <v>845</v>
      </c>
      <c r="F74" s="873">
        <f>SUM(F75:F79)</f>
        <v>11</v>
      </c>
      <c r="G74" s="873">
        <f>SUM(G75:G79)</f>
        <v>4</v>
      </c>
      <c r="H74" s="873">
        <f aca="true" t="shared" si="27" ref="H74:H79">I74+Q74</f>
        <v>1432</v>
      </c>
      <c r="I74" s="873">
        <f aca="true" t="shared" si="28" ref="I74:Q74">SUM(I75:I79)</f>
        <v>1086</v>
      </c>
      <c r="J74" s="873">
        <f t="shared" si="28"/>
        <v>789</v>
      </c>
      <c r="K74" s="873">
        <f t="shared" si="28"/>
        <v>30</v>
      </c>
      <c r="L74" s="873">
        <f t="shared" si="28"/>
        <v>265</v>
      </c>
      <c r="M74" s="873">
        <f t="shared" si="28"/>
        <v>2</v>
      </c>
      <c r="N74" s="873">
        <f t="shared" si="28"/>
        <v>0</v>
      </c>
      <c r="O74" s="873">
        <f t="shared" si="28"/>
        <v>0</v>
      </c>
      <c r="P74" s="873">
        <f t="shared" si="28"/>
        <v>0</v>
      </c>
      <c r="Q74" s="873">
        <f t="shared" si="28"/>
        <v>346</v>
      </c>
      <c r="R74" s="874">
        <f t="shared" si="21"/>
        <v>613</v>
      </c>
      <c r="S74" s="1076">
        <f t="shared" si="22"/>
        <v>75.41436464088397</v>
      </c>
      <c r="T74" s="1103">
        <f t="shared" si="3"/>
        <v>0.7583798882681564</v>
      </c>
      <c r="U74" s="1104">
        <f t="shared" si="4"/>
        <v>267</v>
      </c>
    </row>
    <row r="75" spans="1:21" ht="21.75" customHeight="1">
      <c r="A75" s="879" t="s">
        <v>689</v>
      </c>
      <c r="B75" s="901" t="s">
        <v>688</v>
      </c>
      <c r="C75" s="873">
        <f t="shared" si="17"/>
        <v>114</v>
      </c>
      <c r="D75" s="1097">
        <v>54</v>
      </c>
      <c r="E75" s="1078">
        <v>60</v>
      </c>
      <c r="F75" s="1078">
        <v>1</v>
      </c>
      <c r="G75" s="891"/>
      <c r="H75" s="873">
        <f t="shared" si="27"/>
        <v>113</v>
      </c>
      <c r="I75" s="873">
        <f>SUM(J75:P75)</f>
        <v>70</v>
      </c>
      <c r="J75" s="1078">
        <v>57</v>
      </c>
      <c r="K75" s="1078">
        <v>2</v>
      </c>
      <c r="L75" s="1078">
        <v>11</v>
      </c>
      <c r="M75" s="1078">
        <v>0</v>
      </c>
      <c r="N75" s="1078"/>
      <c r="O75" s="1078"/>
      <c r="P75" s="1079">
        <v>0</v>
      </c>
      <c r="Q75" s="1080">
        <v>43</v>
      </c>
      <c r="R75" s="874">
        <f t="shared" si="21"/>
        <v>54</v>
      </c>
      <c r="S75" s="875">
        <f t="shared" si="22"/>
        <v>84.28571428571429</v>
      </c>
      <c r="T75" s="1103">
        <f t="shared" si="3"/>
        <v>0.6194690265486725</v>
      </c>
      <c r="U75" s="1104">
        <f t="shared" si="4"/>
        <v>11</v>
      </c>
    </row>
    <row r="76" spans="1:21" ht="21.75" customHeight="1">
      <c r="A76" s="879" t="s">
        <v>687</v>
      </c>
      <c r="B76" s="901" t="s">
        <v>686</v>
      </c>
      <c r="C76" s="873">
        <f t="shared" si="17"/>
        <v>372</v>
      </c>
      <c r="D76" s="1097">
        <v>161</v>
      </c>
      <c r="E76" s="1078">
        <v>211</v>
      </c>
      <c r="F76" s="1078">
        <v>4</v>
      </c>
      <c r="G76" s="891">
        <v>0</v>
      </c>
      <c r="H76" s="873">
        <f t="shared" si="27"/>
        <v>368</v>
      </c>
      <c r="I76" s="873">
        <f>SUM(J76:P76)</f>
        <v>274</v>
      </c>
      <c r="J76" s="1078">
        <v>200</v>
      </c>
      <c r="K76" s="1078">
        <v>3</v>
      </c>
      <c r="L76" s="1078">
        <v>69</v>
      </c>
      <c r="M76" s="1078">
        <v>2</v>
      </c>
      <c r="N76" s="1078">
        <v>0</v>
      </c>
      <c r="O76" s="1078">
        <v>0</v>
      </c>
      <c r="P76" s="1079">
        <v>0</v>
      </c>
      <c r="Q76" s="1081">
        <v>94</v>
      </c>
      <c r="R76" s="874">
        <f t="shared" si="21"/>
        <v>165</v>
      </c>
      <c r="S76" s="875">
        <f t="shared" si="22"/>
        <v>74.08759124087592</v>
      </c>
      <c r="T76" s="1103">
        <f t="shared" si="3"/>
        <v>0.7445652173913043</v>
      </c>
      <c r="U76" s="1104">
        <f t="shared" si="4"/>
        <v>71</v>
      </c>
    </row>
    <row r="77" spans="1:21" ht="21.75" customHeight="1">
      <c r="A77" s="879" t="s">
        <v>685</v>
      </c>
      <c r="B77" s="901" t="s">
        <v>795</v>
      </c>
      <c r="C77" s="873">
        <f t="shared" si="17"/>
        <v>379</v>
      </c>
      <c r="D77" s="1097">
        <v>156</v>
      </c>
      <c r="E77" s="1078">
        <v>223</v>
      </c>
      <c r="F77" s="1078">
        <v>1</v>
      </c>
      <c r="G77" s="891"/>
      <c r="H77" s="873">
        <f t="shared" si="27"/>
        <v>378</v>
      </c>
      <c r="I77" s="873">
        <f>SUM(J77:P77)</f>
        <v>302</v>
      </c>
      <c r="J77" s="1078">
        <v>219</v>
      </c>
      <c r="K77" s="1078">
        <v>8</v>
      </c>
      <c r="L77" s="1078">
        <v>75</v>
      </c>
      <c r="M77" s="1078"/>
      <c r="N77" s="1078"/>
      <c r="O77" s="1078"/>
      <c r="P77" s="1079">
        <v>0</v>
      </c>
      <c r="Q77" s="1080">
        <v>76</v>
      </c>
      <c r="R77" s="874">
        <f t="shared" si="21"/>
        <v>151</v>
      </c>
      <c r="S77" s="875">
        <f t="shared" si="22"/>
        <v>75.16556291390728</v>
      </c>
      <c r="T77" s="1103">
        <f t="shared" si="3"/>
        <v>0.798941798941799</v>
      </c>
      <c r="U77" s="1104">
        <f t="shared" si="4"/>
        <v>75</v>
      </c>
    </row>
    <row r="78" spans="1:21" ht="21.75" customHeight="1">
      <c r="A78" s="879" t="s">
        <v>684</v>
      </c>
      <c r="B78" s="901" t="s">
        <v>683</v>
      </c>
      <c r="C78" s="873">
        <f t="shared" si="17"/>
        <v>318</v>
      </c>
      <c r="D78" s="1097">
        <v>128</v>
      </c>
      <c r="E78" s="1078">
        <v>190</v>
      </c>
      <c r="F78" s="1078">
        <v>4</v>
      </c>
      <c r="G78" s="1082">
        <v>4</v>
      </c>
      <c r="H78" s="873">
        <f t="shared" si="27"/>
        <v>314</v>
      </c>
      <c r="I78" s="873">
        <f>SUM(J78:P78)</f>
        <v>239</v>
      </c>
      <c r="J78" s="1078">
        <v>169</v>
      </c>
      <c r="K78" s="1082">
        <v>10</v>
      </c>
      <c r="L78" s="1078">
        <v>60</v>
      </c>
      <c r="M78" s="1082"/>
      <c r="N78" s="1082">
        <v>0</v>
      </c>
      <c r="O78" s="1082"/>
      <c r="P78" s="1082"/>
      <c r="Q78" s="1081">
        <v>75</v>
      </c>
      <c r="R78" s="874">
        <f t="shared" si="21"/>
        <v>135</v>
      </c>
      <c r="S78" s="875">
        <f t="shared" si="22"/>
        <v>74.89539748953975</v>
      </c>
      <c r="T78" s="1103">
        <f t="shared" si="3"/>
        <v>0.7611464968152867</v>
      </c>
      <c r="U78" s="1104">
        <f t="shared" si="4"/>
        <v>60</v>
      </c>
    </row>
    <row r="79" spans="1:21" ht="21.75" customHeight="1">
      <c r="A79" s="879" t="s">
        <v>794</v>
      </c>
      <c r="B79" s="1122" t="s">
        <v>778</v>
      </c>
      <c r="C79" s="873">
        <f t="shared" si="17"/>
        <v>260</v>
      </c>
      <c r="D79" s="1097">
        <v>99</v>
      </c>
      <c r="E79" s="1078">
        <v>161</v>
      </c>
      <c r="F79" s="1078">
        <v>1</v>
      </c>
      <c r="G79" s="891"/>
      <c r="H79" s="873">
        <f t="shared" si="27"/>
        <v>259</v>
      </c>
      <c r="I79" s="873">
        <f>SUM(J79:P79)</f>
        <v>201</v>
      </c>
      <c r="J79" s="1078">
        <v>144</v>
      </c>
      <c r="K79" s="1123">
        <v>7</v>
      </c>
      <c r="L79" s="1078">
        <v>50</v>
      </c>
      <c r="M79" s="1078"/>
      <c r="N79" s="1078">
        <v>0</v>
      </c>
      <c r="O79" s="1078"/>
      <c r="P79" s="1079">
        <v>0</v>
      </c>
      <c r="Q79" s="1080">
        <v>58</v>
      </c>
      <c r="R79" s="874">
        <f t="shared" si="21"/>
        <v>108</v>
      </c>
      <c r="S79" s="875">
        <f t="shared" si="22"/>
        <v>75.12437810945273</v>
      </c>
      <c r="T79" s="1103">
        <f t="shared" si="3"/>
        <v>0.7760617760617761</v>
      </c>
      <c r="U79" s="1104">
        <f t="shared" si="4"/>
        <v>50</v>
      </c>
    </row>
    <row r="80" spans="1:21" s="790" customFormat="1" ht="29.25" customHeight="1">
      <c r="A80" s="1716"/>
      <c r="B80" s="1716"/>
      <c r="C80" s="1716"/>
      <c r="D80" s="1716"/>
      <c r="E80" s="1716"/>
      <c r="F80" s="1098"/>
      <c r="G80" s="1051"/>
      <c r="H80" s="1098"/>
      <c r="I80" s="1051"/>
      <c r="J80" s="1051"/>
      <c r="K80" s="1051"/>
      <c r="L80" s="1051"/>
      <c r="M80" s="1051"/>
      <c r="N80" s="1714" t="str">
        <f>'Thong tin'!B8</f>
        <v>Trà Vinh, ngày 01 tháng 9 năm 2019</v>
      </c>
      <c r="O80" s="1714"/>
      <c r="P80" s="1714"/>
      <c r="Q80" s="1714"/>
      <c r="R80" s="1714"/>
      <c r="S80" s="1714"/>
      <c r="T80" s="1099"/>
      <c r="U80" s="1099"/>
    </row>
    <row r="81" spans="1:21" s="787" customFormat="1" ht="19.5" customHeight="1">
      <c r="A81" s="1100"/>
      <c r="B81" s="1715" t="s">
        <v>4</v>
      </c>
      <c r="C81" s="1715"/>
      <c r="D81" s="1715"/>
      <c r="E81" s="1715"/>
      <c r="F81" s="1101"/>
      <c r="G81" s="1101"/>
      <c r="H81" s="1101"/>
      <c r="I81" s="1101"/>
      <c r="J81" s="1101"/>
      <c r="K81" s="1101"/>
      <c r="L81" s="1101"/>
      <c r="M81" s="1101"/>
      <c r="N81" s="1721" t="str">
        <f>'Thong tin'!B7</f>
        <v>PHÓ CỤC TRƯỞNG</v>
      </c>
      <c r="O81" s="1721"/>
      <c r="P81" s="1721"/>
      <c r="Q81" s="1721"/>
      <c r="R81" s="1721"/>
      <c r="S81" s="1721"/>
      <c r="T81" s="1102"/>
      <c r="U81" s="1102"/>
    </row>
    <row r="82" spans="1:21" ht="18.75">
      <c r="A82" s="437"/>
      <c r="B82" s="439"/>
      <c r="C82" s="825"/>
      <c r="D82" s="825"/>
      <c r="E82" s="827"/>
      <c r="F82" s="827"/>
      <c r="G82" s="827"/>
      <c r="H82" s="827"/>
      <c r="I82" s="827"/>
      <c r="J82" s="827"/>
      <c r="K82" s="827"/>
      <c r="L82" s="827"/>
      <c r="M82" s="827"/>
      <c r="N82" s="827"/>
      <c r="O82" s="827"/>
      <c r="P82" s="827"/>
      <c r="Q82" s="827"/>
      <c r="R82" s="826"/>
      <c r="S82" s="826"/>
      <c r="T82" s="826"/>
      <c r="U82" s="826"/>
    </row>
    <row r="83" spans="1:21" ht="18.75">
      <c r="A83" s="437"/>
      <c r="B83" s="437"/>
      <c r="C83" s="828"/>
      <c r="D83" s="828"/>
      <c r="E83" s="828"/>
      <c r="F83" s="828"/>
      <c r="G83" s="828"/>
      <c r="H83" s="828"/>
      <c r="I83" s="828"/>
      <c r="J83" s="828"/>
      <c r="K83" s="828"/>
      <c r="L83" s="828"/>
      <c r="M83" s="828"/>
      <c r="N83" s="828"/>
      <c r="O83" s="828"/>
      <c r="P83" s="828"/>
      <c r="Q83" s="828"/>
      <c r="R83" s="437"/>
      <c r="S83" s="437"/>
      <c r="T83" s="437"/>
      <c r="U83" s="437"/>
    </row>
    <row r="84" spans="1:21" ht="18.75">
      <c r="A84" s="437"/>
      <c r="B84" s="438"/>
      <c r="C84" s="438"/>
      <c r="D84" s="438"/>
      <c r="E84" s="438"/>
      <c r="F84" s="438"/>
      <c r="G84" s="438"/>
      <c r="H84" s="438"/>
      <c r="I84" s="438"/>
      <c r="J84" s="438"/>
      <c r="K84" s="438"/>
      <c r="L84" s="438"/>
      <c r="M84" s="438"/>
      <c r="N84" s="438"/>
      <c r="O84" s="438"/>
      <c r="P84" s="438"/>
      <c r="Q84" s="438"/>
      <c r="R84" s="438"/>
      <c r="S84" s="437"/>
      <c r="T84" s="437"/>
      <c r="U84" s="437"/>
    </row>
    <row r="85" spans="1:21" ht="15.75" customHeight="1">
      <c r="A85" s="786"/>
      <c r="B85" s="437"/>
      <c r="C85" s="437"/>
      <c r="D85" s="438"/>
      <c r="E85" s="438"/>
      <c r="F85" s="438"/>
      <c r="G85" s="438"/>
      <c r="H85" s="438"/>
      <c r="I85" s="438"/>
      <c r="J85" s="438"/>
      <c r="K85" s="438"/>
      <c r="L85" s="438"/>
      <c r="M85" s="438"/>
      <c r="N85" s="438"/>
      <c r="O85" s="438"/>
      <c r="P85" s="438"/>
      <c r="Q85" s="438"/>
      <c r="R85" s="437"/>
      <c r="S85" s="437"/>
      <c r="T85" s="437"/>
      <c r="U85" s="437"/>
    </row>
    <row r="86" spans="1:21" ht="15.75" customHeight="1">
      <c r="A86" s="437"/>
      <c r="B86" s="438"/>
      <c r="C86" s="438"/>
      <c r="D86" s="438"/>
      <c r="E86" s="438"/>
      <c r="F86" s="438"/>
      <c r="G86" s="438"/>
      <c r="H86" s="438"/>
      <c r="I86" s="438"/>
      <c r="J86" s="438"/>
      <c r="K86" s="438"/>
      <c r="L86" s="438"/>
      <c r="M86" s="438"/>
      <c r="N86" s="438"/>
      <c r="O86" s="438"/>
      <c r="P86" s="438"/>
      <c r="Q86" s="438"/>
      <c r="R86" s="437"/>
      <c r="S86" s="437"/>
      <c r="T86" s="437"/>
      <c r="U86" s="437"/>
    </row>
    <row r="87" spans="1:21" ht="18.75">
      <c r="A87" s="439"/>
      <c r="B87" s="439"/>
      <c r="C87" s="439"/>
      <c r="D87" s="439"/>
      <c r="E87" s="439"/>
      <c r="F87" s="439"/>
      <c r="G87" s="439"/>
      <c r="H87" s="439"/>
      <c r="I87" s="439"/>
      <c r="J87" s="439"/>
      <c r="K87" s="439"/>
      <c r="L87" s="439"/>
      <c r="M87" s="439"/>
      <c r="N87" s="439"/>
      <c r="O87" s="439"/>
      <c r="P87" s="439"/>
      <c r="Q87" s="437"/>
      <c r="R87" s="437"/>
      <c r="S87" s="437"/>
      <c r="T87" s="437"/>
      <c r="U87" s="437"/>
    </row>
    <row r="88" spans="1:21" ht="18.75">
      <c r="A88" s="437"/>
      <c r="B88" s="437"/>
      <c r="C88" s="437"/>
      <c r="D88" s="437"/>
      <c r="E88" s="437"/>
      <c r="F88" s="437"/>
      <c r="G88" s="437"/>
      <c r="H88" s="437"/>
      <c r="I88" s="437"/>
      <c r="J88" s="437"/>
      <c r="K88" s="437"/>
      <c r="L88" s="437"/>
      <c r="M88" s="437"/>
      <c r="N88" s="437"/>
      <c r="O88" s="437"/>
      <c r="P88" s="437"/>
      <c r="Q88" s="437"/>
      <c r="R88" s="437"/>
      <c r="S88" s="437"/>
      <c r="T88" s="437"/>
      <c r="U88" s="437"/>
    </row>
    <row r="89" spans="1:21" ht="18.75">
      <c r="A89" s="437"/>
      <c r="B89" s="1521" t="str">
        <f>'Thong tin'!B5</f>
        <v>Nhan Quốc Hải</v>
      </c>
      <c r="C89" s="1521"/>
      <c r="D89" s="1521"/>
      <c r="E89" s="1521"/>
      <c r="F89" s="437"/>
      <c r="G89" s="437"/>
      <c r="H89" s="437"/>
      <c r="I89" s="437"/>
      <c r="J89" s="437"/>
      <c r="K89" s="437"/>
      <c r="L89" s="437"/>
      <c r="M89" s="437"/>
      <c r="N89" s="1521" t="str">
        <f>'Thong tin'!B6</f>
        <v>Nguyễn Minh Khiêm</v>
      </c>
      <c r="O89" s="1521"/>
      <c r="P89" s="1521"/>
      <c r="Q89" s="1521"/>
      <c r="R89" s="1521"/>
      <c r="S89" s="1521"/>
      <c r="T89" s="848"/>
      <c r="U89" s="848"/>
    </row>
    <row r="90" spans="1:21" ht="18.75">
      <c r="A90" s="785"/>
      <c r="B90" s="785"/>
      <c r="C90" s="785"/>
      <c r="D90" s="785"/>
      <c r="E90" s="785"/>
      <c r="F90" s="785"/>
      <c r="G90" s="785"/>
      <c r="H90" s="785"/>
      <c r="I90" s="785"/>
      <c r="J90" s="785"/>
      <c r="K90" s="785"/>
      <c r="L90" s="785"/>
      <c r="M90" s="785"/>
      <c r="N90" s="785"/>
      <c r="O90" s="785"/>
      <c r="P90" s="785"/>
      <c r="Q90" s="785"/>
      <c r="R90" s="785"/>
      <c r="S90" s="785"/>
      <c r="T90" s="785"/>
      <c r="U90" s="785"/>
    </row>
  </sheetData>
  <sheetProtection/>
  <mergeCells count="33">
    <mergeCell ref="T7:T9"/>
    <mergeCell ref="U7:U9"/>
    <mergeCell ref="P2:S2"/>
    <mergeCell ref="H6:Q6"/>
    <mergeCell ref="B89:E89"/>
    <mergeCell ref="N81:S81"/>
    <mergeCell ref="N89:S89"/>
    <mergeCell ref="D8:D9"/>
    <mergeCell ref="A11:B11"/>
    <mergeCell ref="C6:E6"/>
    <mergeCell ref="N80:S80"/>
    <mergeCell ref="J8:P8"/>
    <mergeCell ref="B81:E81"/>
    <mergeCell ref="A80:E80"/>
    <mergeCell ref="R6:R9"/>
    <mergeCell ref="I8:I9"/>
    <mergeCell ref="P4:S4"/>
    <mergeCell ref="I7:P7"/>
    <mergeCell ref="S6:S9"/>
    <mergeCell ref="A6:B9"/>
    <mergeCell ref="E8:E9"/>
    <mergeCell ref="Q7:Q9"/>
    <mergeCell ref="D7:E7"/>
    <mergeCell ref="C7:C9"/>
    <mergeCell ref="E1:O1"/>
    <mergeCell ref="E2:O2"/>
    <mergeCell ref="E3:O3"/>
    <mergeCell ref="F6:F9"/>
    <mergeCell ref="G6:G9"/>
    <mergeCell ref="A10:B10"/>
    <mergeCell ref="H7:H9"/>
    <mergeCell ref="A3:D3"/>
    <mergeCell ref="A2:D2"/>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D89"/>
  <sheetViews>
    <sheetView showZeros="0" view="pageBreakPreview" zoomScaleNormal="85" zoomScaleSheetLayoutView="100" zoomScalePageLayoutView="0" workbookViewId="0" topLeftCell="A9">
      <pane xSplit="2" ySplit="3" topLeftCell="J12" activePane="bottomRight" state="frozen"/>
      <selection pane="topLeft" activeCell="G53" sqref="F52:G53"/>
      <selection pane="topRight" activeCell="G53" sqref="F52:G53"/>
      <selection pane="bottomLeft" activeCell="G53" sqref="F52:G53"/>
      <selection pane="bottomRight" activeCell="Q45" sqref="Q45"/>
    </sheetView>
  </sheetViews>
  <sheetFormatPr defaultColWidth="9.00390625" defaultRowHeight="15.75"/>
  <cols>
    <col min="1" max="1" width="3.50390625" style="391" customWidth="1"/>
    <col min="2" max="2" width="11.00390625" style="391" customWidth="1"/>
    <col min="3" max="15" width="8.625" style="391" customWidth="1"/>
    <col min="16" max="16" width="6.625" style="391" customWidth="1"/>
    <col min="17" max="21" width="8.625" style="391" customWidth="1"/>
    <col min="22" max="16384" width="9.00390625" style="391" customWidth="1"/>
  </cols>
  <sheetData>
    <row r="1" spans="1:21" ht="20.25" customHeight="1">
      <c r="A1" s="799" t="s">
        <v>35</v>
      </c>
      <c r="B1" s="799"/>
      <c r="C1" s="799"/>
      <c r="E1" s="1737" t="s">
        <v>79</v>
      </c>
      <c r="F1" s="1737"/>
      <c r="G1" s="1737"/>
      <c r="H1" s="1737"/>
      <c r="I1" s="1737"/>
      <c r="J1" s="1737"/>
      <c r="K1" s="1737"/>
      <c r="L1" s="1737"/>
      <c r="M1" s="1737"/>
      <c r="N1" s="1737"/>
      <c r="O1" s="1737"/>
      <c r="P1" s="1737"/>
      <c r="Q1" s="801" t="s">
        <v>556</v>
      </c>
      <c r="R1" s="797"/>
      <c r="S1" s="797"/>
      <c r="T1" s="797"/>
      <c r="U1" s="797"/>
    </row>
    <row r="2" spans="1:21" ht="17.25" customHeight="1">
      <c r="A2" s="1729" t="s">
        <v>333</v>
      </c>
      <c r="B2" s="1729"/>
      <c r="C2" s="1729"/>
      <c r="D2" s="1729"/>
      <c r="E2" s="1738" t="s">
        <v>42</v>
      </c>
      <c r="F2" s="1738"/>
      <c r="G2" s="1738"/>
      <c r="H2" s="1738"/>
      <c r="I2" s="1738"/>
      <c r="J2" s="1738"/>
      <c r="K2" s="1738"/>
      <c r="L2" s="1738"/>
      <c r="M2" s="1738"/>
      <c r="N2" s="1738"/>
      <c r="O2" s="1738"/>
      <c r="P2" s="1738"/>
      <c r="Q2" s="1730" t="str">
        <f>'Thong tin'!B4</f>
        <v>CTHADS TRÀ VINH</v>
      </c>
      <c r="R2" s="1730"/>
      <c r="S2" s="1730"/>
      <c r="T2" s="1730"/>
      <c r="U2" s="884"/>
    </row>
    <row r="3" spans="1:21" ht="18" customHeight="1">
      <c r="A3" s="1729" t="s">
        <v>334</v>
      </c>
      <c r="B3" s="1729"/>
      <c r="C3" s="1729"/>
      <c r="D3" s="1729"/>
      <c r="E3" s="1739" t="str">
        <f>'Thong tin'!B3</f>
        <v>12 tháng / năm 2019</v>
      </c>
      <c r="F3" s="1739"/>
      <c r="G3" s="1739"/>
      <c r="H3" s="1739"/>
      <c r="I3" s="1739"/>
      <c r="J3" s="1739"/>
      <c r="K3" s="1739"/>
      <c r="L3" s="1739"/>
      <c r="M3" s="1739"/>
      <c r="N3" s="1739"/>
      <c r="O3" s="1739"/>
      <c r="P3" s="1739"/>
      <c r="Q3" s="801" t="s">
        <v>452</v>
      </c>
      <c r="R3" s="800"/>
      <c r="S3" s="797"/>
      <c r="T3" s="797"/>
      <c r="U3" s="797"/>
    </row>
    <row r="4" spans="1:21" ht="14.25" customHeight="1">
      <c r="A4" s="431" t="s">
        <v>210</v>
      </c>
      <c r="B4" s="799"/>
      <c r="C4" s="799"/>
      <c r="D4" s="799"/>
      <c r="E4" s="799"/>
      <c r="F4" s="799"/>
      <c r="G4" s="799"/>
      <c r="H4" s="799"/>
      <c r="I4" s="799"/>
      <c r="J4" s="799"/>
      <c r="K4" s="799"/>
      <c r="L4" s="799"/>
      <c r="M4" s="799"/>
      <c r="N4" s="799"/>
      <c r="O4" s="798"/>
      <c r="P4" s="798"/>
      <c r="Q4" s="1731" t="s">
        <v>394</v>
      </c>
      <c r="R4" s="1731"/>
      <c r="S4" s="1731"/>
      <c r="T4" s="1731"/>
      <c r="U4" s="885"/>
    </row>
    <row r="5" spans="2:21" ht="21.75" customHeight="1">
      <c r="B5" s="22"/>
      <c r="C5" s="22"/>
      <c r="Q5" s="1736" t="s">
        <v>557</v>
      </c>
      <c r="R5" s="1736"/>
      <c r="S5" s="1736"/>
      <c r="T5" s="1736"/>
      <c r="U5" s="883"/>
    </row>
    <row r="6" spans="1:30" ht="18.75" customHeight="1">
      <c r="A6" s="1742" t="s">
        <v>68</v>
      </c>
      <c r="B6" s="1742"/>
      <c r="C6" s="1733" t="s">
        <v>211</v>
      </c>
      <c r="D6" s="1733"/>
      <c r="E6" s="1733"/>
      <c r="F6" s="1740" t="s">
        <v>130</v>
      </c>
      <c r="G6" s="1740" t="s">
        <v>212</v>
      </c>
      <c r="H6" s="1741" t="s">
        <v>133</v>
      </c>
      <c r="I6" s="1741"/>
      <c r="J6" s="1741"/>
      <c r="K6" s="1741"/>
      <c r="L6" s="1741"/>
      <c r="M6" s="1741"/>
      <c r="N6" s="1741"/>
      <c r="O6" s="1741"/>
      <c r="P6" s="1741"/>
      <c r="Q6" s="1741"/>
      <c r="R6" s="1741"/>
      <c r="S6" s="1733" t="s">
        <v>339</v>
      </c>
      <c r="T6" s="1733" t="s">
        <v>755</v>
      </c>
      <c r="U6" s="851"/>
      <c r="V6" s="403"/>
      <c r="W6" s="403"/>
      <c r="X6" s="403"/>
      <c r="Y6" s="403"/>
      <c r="Z6" s="403"/>
      <c r="AA6" s="403"/>
      <c r="AB6" s="403"/>
      <c r="AC6" s="403"/>
      <c r="AD6" s="403"/>
    </row>
    <row r="7" spans="1:30" s="796" customFormat="1" ht="21" customHeight="1">
      <c r="A7" s="1742"/>
      <c r="B7" s="1742"/>
      <c r="C7" s="1733" t="s">
        <v>50</v>
      </c>
      <c r="D7" s="1733" t="s">
        <v>7</v>
      </c>
      <c r="E7" s="1733"/>
      <c r="F7" s="1740"/>
      <c r="G7" s="1740"/>
      <c r="H7" s="1740" t="s">
        <v>133</v>
      </c>
      <c r="I7" s="1733" t="s">
        <v>134</v>
      </c>
      <c r="J7" s="1733"/>
      <c r="K7" s="1733"/>
      <c r="L7" s="1733"/>
      <c r="M7" s="1733"/>
      <c r="N7" s="1733"/>
      <c r="O7" s="1733"/>
      <c r="P7" s="1733"/>
      <c r="Q7" s="1733"/>
      <c r="R7" s="1740" t="s">
        <v>213</v>
      </c>
      <c r="S7" s="1733"/>
      <c r="T7" s="1733"/>
      <c r="U7" s="851"/>
      <c r="V7" s="797"/>
      <c r="W7" s="797"/>
      <c r="X7" s="797"/>
      <c r="Y7" s="797"/>
      <c r="Z7" s="797"/>
      <c r="AA7" s="797"/>
      <c r="AB7" s="797"/>
      <c r="AC7" s="797"/>
      <c r="AD7" s="797"/>
    </row>
    <row r="8" spans="1:30" ht="21.75" customHeight="1">
      <c r="A8" s="1742"/>
      <c r="B8" s="1742"/>
      <c r="C8" s="1733"/>
      <c r="D8" s="1733" t="s">
        <v>214</v>
      </c>
      <c r="E8" s="1733" t="s">
        <v>215</v>
      </c>
      <c r="F8" s="1740"/>
      <c r="G8" s="1740"/>
      <c r="H8" s="1740"/>
      <c r="I8" s="1740" t="s">
        <v>754</v>
      </c>
      <c r="J8" s="1733" t="s">
        <v>7</v>
      </c>
      <c r="K8" s="1733"/>
      <c r="L8" s="1733"/>
      <c r="M8" s="1733"/>
      <c r="N8" s="1733"/>
      <c r="O8" s="1733"/>
      <c r="P8" s="1733"/>
      <c r="Q8" s="1733"/>
      <c r="R8" s="1740"/>
      <c r="S8" s="1733"/>
      <c r="T8" s="1733"/>
      <c r="U8" s="851"/>
      <c r="V8" s="403"/>
      <c r="W8" s="403"/>
      <c r="X8" s="403"/>
      <c r="Y8" s="403"/>
      <c r="Z8" s="403"/>
      <c r="AA8" s="403"/>
      <c r="AB8" s="403"/>
      <c r="AC8" s="403"/>
      <c r="AD8" s="403"/>
    </row>
    <row r="9" spans="1:30" ht="84" customHeight="1">
      <c r="A9" s="1742"/>
      <c r="B9" s="1742"/>
      <c r="C9" s="1733"/>
      <c r="D9" s="1733"/>
      <c r="E9" s="1733"/>
      <c r="F9" s="1740"/>
      <c r="G9" s="1740"/>
      <c r="H9" s="1740"/>
      <c r="I9" s="1740"/>
      <c r="J9" s="851" t="s">
        <v>216</v>
      </c>
      <c r="K9" s="851" t="s">
        <v>217</v>
      </c>
      <c r="L9" s="851" t="s">
        <v>196</v>
      </c>
      <c r="M9" s="852" t="s">
        <v>138</v>
      </c>
      <c r="N9" s="852" t="s">
        <v>218</v>
      </c>
      <c r="O9" s="852" t="s">
        <v>142</v>
      </c>
      <c r="P9" s="852" t="s">
        <v>340</v>
      </c>
      <c r="Q9" s="852" t="s">
        <v>146</v>
      </c>
      <c r="R9" s="1740"/>
      <c r="S9" s="1733"/>
      <c r="T9" s="1733"/>
      <c r="U9" s="851" t="s">
        <v>772</v>
      </c>
      <c r="V9" s="403"/>
      <c r="W9" s="403"/>
      <c r="X9" s="403"/>
      <c r="Y9" s="403"/>
      <c r="Z9" s="403"/>
      <c r="AA9" s="403"/>
      <c r="AB9" s="403"/>
      <c r="AC9" s="403"/>
      <c r="AD9" s="403"/>
    </row>
    <row r="10" spans="1:21" ht="17.25" customHeight="1">
      <c r="A10" s="1743" t="s">
        <v>6</v>
      </c>
      <c r="B10" s="1744"/>
      <c r="C10" s="853">
        <v>1</v>
      </c>
      <c r="D10" s="853">
        <v>2</v>
      </c>
      <c r="E10" s="853">
        <v>3</v>
      </c>
      <c r="F10" s="853">
        <v>4</v>
      </c>
      <c r="G10" s="853">
        <v>5</v>
      </c>
      <c r="H10" s="853">
        <v>6</v>
      </c>
      <c r="I10" s="853">
        <v>7</v>
      </c>
      <c r="J10" s="853">
        <v>8</v>
      </c>
      <c r="K10" s="853">
        <v>9</v>
      </c>
      <c r="L10" s="853" t="s">
        <v>97</v>
      </c>
      <c r="M10" s="853" t="s">
        <v>98</v>
      </c>
      <c r="N10" s="853" t="s">
        <v>99</v>
      </c>
      <c r="O10" s="853" t="s">
        <v>100</v>
      </c>
      <c r="P10" s="853" t="s">
        <v>101</v>
      </c>
      <c r="Q10" s="853" t="s">
        <v>342</v>
      </c>
      <c r="R10" s="853" t="s">
        <v>760</v>
      </c>
      <c r="S10" s="853" t="s">
        <v>759</v>
      </c>
      <c r="T10" s="854" t="s">
        <v>758</v>
      </c>
      <c r="U10" s="853" t="s">
        <v>774</v>
      </c>
    </row>
    <row r="11" spans="1:21" ht="18" customHeight="1">
      <c r="A11" s="1725" t="s">
        <v>37</v>
      </c>
      <c r="B11" s="1726"/>
      <c r="C11" s="1124">
        <f aca="true" t="shared" si="0" ref="C11:S11">+C12+C23</f>
        <v>992661590</v>
      </c>
      <c r="D11" s="1124">
        <f t="shared" si="0"/>
        <v>636078611</v>
      </c>
      <c r="E11" s="1124">
        <f t="shared" si="0"/>
        <v>356582979</v>
      </c>
      <c r="F11" s="1124">
        <f t="shared" si="0"/>
        <v>58043223</v>
      </c>
      <c r="G11" s="1124">
        <f t="shared" si="0"/>
        <v>10066000</v>
      </c>
      <c r="H11" s="1124">
        <f t="shared" si="0"/>
        <v>934618367</v>
      </c>
      <c r="I11" s="1124">
        <f t="shared" si="0"/>
        <v>547321516</v>
      </c>
      <c r="J11" s="1124">
        <f t="shared" si="0"/>
        <v>176736826</v>
      </c>
      <c r="K11" s="1124">
        <f t="shared" si="0"/>
        <v>50914428</v>
      </c>
      <c r="L11" s="1124">
        <f t="shared" si="0"/>
        <v>41214</v>
      </c>
      <c r="M11" s="1124">
        <f t="shared" si="0"/>
        <v>316234136</v>
      </c>
      <c r="N11" s="1124">
        <f t="shared" si="0"/>
        <v>2810490</v>
      </c>
      <c r="O11" s="1124">
        <f t="shared" si="0"/>
        <v>56600</v>
      </c>
      <c r="P11" s="1124">
        <f t="shared" si="0"/>
        <v>0</v>
      </c>
      <c r="Q11" s="1124">
        <f t="shared" si="0"/>
        <v>527822</v>
      </c>
      <c r="R11" s="1124">
        <f t="shared" si="0"/>
        <v>387296851</v>
      </c>
      <c r="S11" s="1124">
        <f t="shared" si="0"/>
        <v>706925899</v>
      </c>
      <c r="T11" s="1125">
        <f aca="true" t="shared" si="1" ref="T11:T44">(((J11+K11+L11))/I11)*100</f>
        <v>41.601227312247666</v>
      </c>
      <c r="U11" s="1126">
        <f>I11/H11</f>
        <v>0.5856096299036246</v>
      </c>
    </row>
    <row r="12" spans="1:21" ht="18" customHeight="1">
      <c r="A12" s="1127" t="s">
        <v>0</v>
      </c>
      <c r="B12" s="1128" t="s">
        <v>746</v>
      </c>
      <c r="C12" s="1124">
        <f aca="true" t="shared" si="2" ref="C12:K12">SUM(C13:C22)</f>
        <v>139578497</v>
      </c>
      <c r="D12" s="1124">
        <f t="shared" si="2"/>
        <v>84778571</v>
      </c>
      <c r="E12" s="1124">
        <f t="shared" si="2"/>
        <v>54799926</v>
      </c>
      <c r="F12" s="1124">
        <f t="shared" si="2"/>
        <v>707339</v>
      </c>
      <c r="G12" s="1124">
        <f t="shared" si="2"/>
        <v>5033000</v>
      </c>
      <c r="H12" s="1124">
        <f t="shared" si="2"/>
        <v>138871158</v>
      </c>
      <c r="I12" s="1124">
        <f t="shared" si="2"/>
        <v>75518970</v>
      </c>
      <c r="J12" s="1124">
        <f t="shared" si="2"/>
        <v>37865172</v>
      </c>
      <c r="K12" s="1124">
        <f t="shared" si="2"/>
        <v>733896</v>
      </c>
      <c r="L12" s="1124"/>
      <c r="M12" s="1124">
        <f aca="true" t="shared" si="3" ref="M12:S12">SUM(M13:M22)</f>
        <v>36074581</v>
      </c>
      <c r="N12" s="1124">
        <f t="shared" si="3"/>
        <v>633931</v>
      </c>
      <c r="O12" s="1124">
        <f t="shared" si="3"/>
        <v>23750</v>
      </c>
      <c r="P12" s="1124">
        <f t="shared" si="3"/>
        <v>0</v>
      </c>
      <c r="Q12" s="1124">
        <f t="shared" si="3"/>
        <v>187640</v>
      </c>
      <c r="R12" s="1124">
        <f t="shared" si="3"/>
        <v>63352188</v>
      </c>
      <c r="S12" s="1124">
        <f t="shared" si="3"/>
        <v>100272090</v>
      </c>
      <c r="T12" s="1125">
        <f t="shared" si="1"/>
        <v>51.111751126902284</v>
      </c>
      <c r="U12" s="1126">
        <f aca="true" t="shared" si="4" ref="U12:U79">I12/H12</f>
        <v>0.543806007580062</v>
      </c>
    </row>
    <row r="13" spans="1:21" ht="18" customHeight="1">
      <c r="A13" s="860" t="s">
        <v>51</v>
      </c>
      <c r="B13" s="861" t="s">
        <v>656</v>
      </c>
      <c r="C13" s="1124">
        <f aca="true" t="shared" si="5" ref="C13:C22">+D13+E13</f>
        <v>27203</v>
      </c>
      <c r="D13" s="1129"/>
      <c r="E13" s="1129">
        <v>27203</v>
      </c>
      <c r="F13" s="1129"/>
      <c r="G13" s="1129"/>
      <c r="H13" s="1124">
        <f aca="true" t="shared" si="6" ref="H13:H22">SUM(I13,R13)</f>
        <v>27203</v>
      </c>
      <c r="I13" s="1124">
        <f aca="true" t="shared" si="7" ref="I13:I22">SUM(J13:Q13)</f>
        <v>27203</v>
      </c>
      <c r="J13" s="1129">
        <v>27203</v>
      </c>
      <c r="K13" s="1129"/>
      <c r="L13" s="1129"/>
      <c r="M13" s="1129"/>
      <c r="N13" s="1129"/>
      <c r="O13" s="1129"/>
      <c r="P13" s="1129"/>
      <c r="Q13" s="1129"/>
      <c r="R13" s="1129"/>
      <c r="S13" s="1130">
        <f aca="true" t="shared" si="8" ref="S13:S22">SUM(M13:R13)</f>
        <v>0</v>
      </c>
      <c r="T13" s="1131">
        <f t="shared" si="1"/>
        <v>100</v>
      </c>
      <c r="U13" s="1126">
        <f t="shared" si="4"/>
        <v>1</v>
      </c>
    </row>
    <row r="14" spans="1:21" ht="18" customHeight="1">
      <c r="A14" s="860" t="s">
        <v>52</v>
      </c>
      <c r="B14" s="861" t="s">
        <v>745</v>
      </c>
      <c r="C14" s="1124">
        <f t="shared" si="5"/>
        <v>3100</v>
      </c>
      <c r="D14" s="1129"/>
      <c r="E14" s="1129">
        <v>3100</v>
      </c>
      <c r="F14" s="1129"/>
      <c r="G14" s="1129"/>
      <c r="H14" s="1124">
        <f t="shared" si="6"/>
        <v>3100</v>
      </c>
      <c r="I14" s="1124">
        <f t="shared" si="7"/>
        <v>3100</v>
      </c>
      <c r="J14" s="1129">
        <v>3100</v>
      </c>
      <c r="K14" s="1129"/>
      <c r="L14" s="1129"/>
      <c r="M14" s="1129"/>
      <c r="N14" s="1129"/>
      <c r="O14" s="1129"/>
      <c r="P14" s="1129"/>
      <c r="Q14" s="1129"/>
      <c r="R14" s="1129"/>
      <c r="S14" s="1130">
        <f t="shared" si="8"/>
        <v>0</v>
      </c>
      <c r="T14" s="1131">
        <f t="shared" si="1"/>
        <v>100</v>
      </c>
      <c r="U14" s="1126">
        <f t="shared" si="4"/>
        <v>1</v>
      </c>
    </row>
    <row r="15" spans="1:21" ht="18" customHeight="1">
      <c r="A15" s="860" t="s">
        <v>57</v>
      </c>
      <c r="B15" s="861" t="s">
        <v>744</v>
      </c>
      <c r="C15" s="1124">
        <f t="shared" si="5"/>
        <v>41780400</v>
      </c>
      <c r="D15" s="1129">
        <v>6396735</v>
      </c>
      <c r="E15" s="1129">
        <v>35383665</v>
      </c>
      <c r="F15" s="1129">
        <v>4800</v>
      </c>
      <c r="G15" s="1129">
        <v>1361316</v>
      </c>
      <c r="H15" s="1124">
        <f t="shared" si="6"/>
        <v>41775600</v>
      </c>
      <c r="I15" s="1124">
        <f t="shared" si="7"/>
        <v>37024783</v>
      </c>
      <c r="J15" s="1129">
        <v>19602458</v>
      </c>
      <c r="K15" s="1129"/>
      <c r="L15" s="1129"/>
      <c r="M15" s="1129">
        <v>16934152</v>
      </c>
      <c r="N15" s="1129">
        <v>406560</v>
      </c>
      <c r="O15" s="1129">
        <v>23750</v>
      </c>
      <c r="P15" s="1129"/>
      <c r="Q15" s="1129">
        <v>57863</v>
      </c>
      <c r="R15" s="1129">
        <v>4750817</v>
      </c>
      <c r="S15" s="1130">
        <f t="shared" si="8"/>
        <v>22173142</v>
      </c>
      <c r="T15" s="1131">
        <f t="shared" si="1"/>
        <v>52.94415364973239</v>
      </c>
      <c r="U15" s="1126">
        <f t="shared" si="4"/>
        <v>0.8862777075613516</v>
      </c>
    </row>
    <row r="16" spans="1:21" ht="18" customHeight="1">
      <c r="A16" s="860" t="s">
        <v>69</v>
      </c>
      <c r="B16" s="861" t="s">
        <v>743</v>
      </c>
      <c r="C16" s="1124">
        <f t="shared" si="5"/>
        <v>32904000</v>
      </c>
      <c r="D16" s="1129">
        <v>32290099</v>
      </c>
      <c r="E16" s="1129">
        <v>613901</v>
      </c>
      <c r="F16" s="1129">
        <v>178539</v>
      </c>
      <c r="G16" s="1129"/>
      <c r="H16" s="1124">
        <f t="shared" si="6"/>
        <v>32725461</v>
      </c>
      <c r="I16" s="1124">
        <f t="shared" si="7"/>
        <v>3978673</v>
      </c>
      <c r="J16" s="1129">
        <v>1570679</v>
      </c>
      <c r="K16" s="1129"/>
      <c r="L16" s="1129"/>
      <c r="M16" s="1129">
        <v>2407994</v>
      </c>
      <c r="N16" s="1129"/>
      <c r="O16" s="1129"/>
      <c r="P16" s="1129"/>
      <c r="Q16" s="1129"/>
      <c r="R16" s="1129">
        <v>28746788</v>
      </c>
      <c r="S16" s="1130">
        <f t="shared" si="8"/>
        <v>31154782</v>
      </c>
      <c r="T16" s="1131">
        <f t="shared" si="1"/>
        <v>39.47745894171247</v>
      </c>
      <c r="U16" s="1126">
        <f t="shared" si="4"/>
        <v>0.12157729420526726</v>
      </c>
    </row>
    <row r="17" spans="1:21" ht="18" customHeight="1">
      <c r="A17" s="860" t="s">
        <v>70</v>
      </c>
      <c r="B17" s="1132" t="s">
        <v>742</v>
      </c>
      <c r="C17" s="1124">
        <f t="shared" si="5"/>
        <v>17233778</v>
      </c>
      <c r="D17" s="1129">
        <v>13333926</v>
      </c>
      <c r="E17" s="1129">
        <v>3899852</v>
      </c>
      <c r="F17" s="1129">
        <v>524000</v>
      </c>
      <c r="G17" s="1129"/>
      <c r="H17" s="1124">
        <f t="shared" si="6"/>
        <v>16709778</v>
      </c>
      <c r="I17" s="1124">
        <f t="shared" si="7"/>
        <v>6356889</v>
      </c>
      <c r="J17" s="1129">
        <v>4647616</v>
      </c>
      <c r="K17" s="1129">
        <v>40477</v>
      </c>
      <c r="L17" s="1129"/>
      <c r="M17" s="1129">
        <v>1571136</v>
      </c>
      <c r="N17" s="1129"/>
      <c r="O17" s="1129"/>
      <c r="P17" s="1129"/>
      <c r="Q17" s="1129">
        <v>97660</v>
      </c>
      <c r="R17" s="1129">
        <v>10352889</v>
      </c>
      <c r="S17" s="1130">
        <f t="shared" si="8"/>
        <v>12021685</v>
      </c>
      <c r="T17" s="1131">
        <f t="shared" si="1"/>
        <v>73.74822810340089</v>
      </c>
      <c r="U17" s="1126">
        <f t="shared" si="4"/>
        <v>0.3804292911611393</v>
      </c>
    </row>
    <row r="18" spans="1:21" ht="18" customHeight="1">
      <c r="A18" s="860" t="s">
        <v>71</v>
      </c>
      <c r="B18" s="861" t="s">
        <v>741</v>
      </c>
      <c r="C18" s="1124">
        <f t="shared" si="5"/>
        <v>16830747</v>
      </c>
      <c r="D18" s="1129">
        <v>12975894</v>
      </c>
      <c r="E18" s="1129">
        <v>3854853</v>
      </c>
      <c r="F18" s="1129"/>
      <c r="G18" s="1129">
        <v>1654996</v>
      </c>
      <c r="H18" s="1124">
        <f t="shared" si="6"/>
        <v>16830747</v>
      </c>
      <c r="I18" s="1124">
        <f t="shared" si="7"/>
        <v>6099627</v>
      </c>
      <c r="J18" s="1129">
        <v>2710064</v>
      </c>
      <c r="K18" s="1129">
        <v>129589</v>
      </c>
      <c r="L18" s="1129"/>
      <c r="M18" s="1129">
        <v>3032603</v>
      </c>
      <c r="N18" s="1129">
        <v>227371</v>
      </c>
      <c r="O18" s="1129"/>
      <c r="P18" s="1129"/>
      <c r="Q18" s="1129"/>
      <c r="R18" s="1129">
        <v>10731120</v>
      </c>
      <c r="S18" s="1130">
        <f t="shared" si="8"/>
        <v>13991094</v>
      </c>
      <c r="T18" s="1131">
        <f t="shared" si="1"/>
        <v>46.5545352199405</v>
      </c>
      <c r="U18" s="1126">
        <f t="shared" si="4"/>
        <v>0.3624097611353792</v>
      </c>
    </row>
    <row r="19" spans="1:21" ht="18" customHeight="1">
      <c r="A19" s="860" t="s">
        <v>72</v>
      </c>
      <c r="B19" s="861" t="s">
        <v>740</v>
      </c>
      <c r="C19" s="1124">
        <f t="shared" si="5"/>
        <v>5975296</v>
      </c>
      <c r="D19" s="1129">
        <v>3387246</v>
      </c>
      <c r="E19" s="1129">
        <v>2588050</v>
      </c>
      <c r="F19" s="1129"/>
      <c r="G19" s="1129"/>
      <c r="H19" s="1124">
        <f t="shared" si="6"/>
        <v>5975296</v>
      </c>
      <c r="I19" s="1124">
        <f t="shared" si="7"/>
        <v>3904035</v>
      </c>
      <c r="J19" s="1129">
        <v>1720788</v>
      </c>
      <c r="K19" s="1129">
        <v>20443</v>
      </c>
      <c r="L19" s="1129"/>
      <c r="M19" s="1129">
        <v>2162804</v>
      </c>
      <c r="N19" s="1129"/>
      <c r="O19" s="1129"/>
      <c r="P19" s="1129"/>
      <c r="Q19" s="1129"/>
      <c r="R19" s="1129">
        <v>2071261</v>
      </c>
      <c r="S19" s="1130">
        <f t="shared" si="8"/>
        <v>4234065</v>
      </c>
      <c r="T19" s="1131">
        <f t="shared" si="1"/>
        <v>44.6008040399228</v>
      </c>
      <c r="U19" s="1126">
        <f t="shared" si="4"/>
        <v>0.6533626116597404</v>
      </c>
    </row>
    <row r="20" spans="1:21" ht="18" customHeight="1">
      <c r="A20" s="860" t="s">
        <v>73</v>
      </c>
      <c r="B20" s="861" t="s">
        <v>809</v>
      </c>
      <c r="C20" s="1124">
        <f t="shared" si="5"/>
        <v>14318138</v>
      </c>
      <c r="D20" s="1129">
        <v>10507692</v>
      </c>
      <c r="E20" s="1129">
        <v>3810446</v>
      </c>
      <c r="F20" s="1129"/>
      <c r="G20" s="1129"/>
      <c r="H20" s="1124">
        <f t="shared" si="6"/>
        <v>14318138</v>
      </c>
      <c r="I20" s="1124">
        <f t="shared" si="7"/>
        <v>11144980</v>
      </c>
      <c r="J20" s="1129">
        <v>3891693</v>
      </c>
      <c r="K20" s="1129">
        <v>99899</v>
      </c>
      <c r="L20" s="1129"/>
      <c r="M20" s="1129">
        <v>7121271</v>
      </c>
      <c r="N20" s="1129"/>
      <c r="O20" s="1129"/>
      <c r="P20" s="1129"/>
      <c r="Q20" s="1129">
        <v>32117</v>
      </c>
      <c r="R20" s="1129">
        <v>3173158</v>
      </c>
      <c r="S20" s="1130">
        <f t="shared" si="8"/>
        <v>10326546</v>
      </c>
      <c r="T20" s="1131">
        <f t="shared" si="1"/>
        <v>35.81515624074695</v>
      </c>
      <c r="U20" s="1126">
        <f t="shared" si="4"/>
        <v>0.7783819376513902</v>
      </c>
    </row>
    <row r="21" spans="1:21" ht="18" customHeight="1">
      <c r="A21" s="860" t="s">
        <v>74</v>
      </c>
      <c r="B21" s="861" t="s">
        <v>807</v>
      </c>
      <c r="C21" s="1124">
        <f>+D21+E21</f>
        <v>10477635</v>
      </c>
      <c r="D21" s="1129">
        <v>5886979</v>
      </c>
      <c r="E21" s="1129">
        <v>4590656</v>
      </c>
      <c r="F21" s="1129"/>
      <c r="G21" s="1129">
        <v>2016688</v>
      </c>
      <c r="H21" s="1124">
        <f>SUM(I21,R21)</f>
        <v>10477635</v>
      </c>
      <c r="I21" s="1124">
        <f>SUM(J21:Q21)</f>
        <v>6951480</v>
      </c>
      <c r="J21" s="1129">
        <v>3663371</v>
      </c>
      <c r="K21" s="1129">
        <v>443488</v>
      </c>
      <c r="L21" s="1129"/>
      <c r="M21" s="1129">
        <v>2844621</v>
      </c>
      <c r="N21" s="1129"/>
      <c r="O21" s="1129"/>
      <c r="P21" s="1129"/>
      <c r="Q21" s="1129"/>
      <c r="R21" s="1129">
        <v>3526155</v>
      </c>
      <c r="S21" s="1130">
        <f>SUM(M21:R21)</f>
        <v>6370776</v>
      </c>
      <c r="T21" s="1131">
        <f>(((J21+K21+L21))/I21)*100</f>
        <v>59.07891556905868</v>
      </c>
      <c r="U21" s="1126">
        <f>I21/H21</f>
        <v>0.6634588817037432</v>
      </c>
    </row>
    <row r="22" spans="1:21" ht="18" customHeight="1">
      <c r="A22" s="860" t="s">
        <v>97</v>
      </c>
      <c r="B22" s="861" t="s">
        <v>810</v>
      </c>
      <c r="C22" s="1124">
        <f t="shared" si="5"/>
        <v>28200</v>
      </c>
      <c r="D22" s="1129"/>
      <c r="E22" s="1129">
        <v>28200</v>
      </c>
      <c r="F22" s="1129"/>
      <c r="G22" s="1129"/>
      <c r="H22" s="1124">
        <f t="shared" si="6"/>
        <v>28200</v>
      </c>
      <c r="I22" s="1124">
        <f t="shared" si="7"/>
        <v>28200</v>
      </c>
      <c r="J22" s="1129">
        <v>28200</v>
      </c>
      <c r="K22" s="1129"/>
      <c r="L22" s="1129"/>
      <c r="M22" s="1129"/>
      <c r="N22" s="1129"/>
      <c r="O22" s="1129"/>
      <c r="P22" s="1129"/>
      <c r="Q22" s="1129"/>
      <c r="R22" s="1129"/>
      <c r="S22" s="1130">
        <f t="shared" si="8"/>
        <v>0</v>
      </c>
      <c r="T22" s="1131">
        <f t="shared" si="1"/>
        <v>100</v>
      </c>
      <c r="U22" s="1126">
        <f t="shared" si="4"/>
        <v>1</v>
      </c>
    </row>
    <row r="23" spans="1:21" ht="18" customHeight="1">
      <c r="A23" s="1127" t="s">
        <v>1</v>
      </c>
      <c r="B23" s="1128" t="s">
        <v>19</v>
      </c>
      <c r="C23" s="1124">
        <f aca="true" t="shared" si="9" ref="C23:S23">+C24+C33+C39+C44+C48+C54+C61+C68+C74</f>
        <v>853083093</v>
      </c>
      <c r="D23" s="1124">
        <f t="shared" si="9"/>
        <v>551300040</v>
      </c>
      <c r="E23" s="1124">
        <f t="shared" si="9"/>
        <v>301783053</v>
      </c>
      <c r="F23" s="1124">
        <f t="shared" si="9"/>
        <v>57335884</v>
      </c>
      <c r="G23" s="1124">
        <f t="shared" si="9"/>
        <v>5033000</v>
      </c>
      <c r="H23" s="1124">
        <f t="shared" si="9"/>
        <v>795747209</v>
      </c>
      <c r="I23" s="1124">
        <f t="shared" si="9"/>
        <v>471802546</v>
      </c>
      <c r="J23" s="1124">
        <f t="shared" si="9"/>
        <v>138871654</v>
      </c>
      <c r="K23" s="1124">
        <f t="shared" si="9"/>
        <v>50180532</v>
      </c>
      <c r="L23" s="1124">
        <f t="shared" si="9"/>
        <v>41214</v>
      </c>
      <c r="M23" s="1124">
        <f t="shared" si="9"/>
        <v>280159555</v>
      </c>
      <c r="N23" s="1124">
        <f t="shared" si="9"/>
        <v>2176559</v>
      </c>
      <c r="O23" s="1124">
        <f t="shared" si="9"/>
        <v>32850</v>
      </c>
      <c r="P23" s="1124">
        <f t="shared" si="9"/>
        <v>0</v>
      </c>
      <c r="Q23" s="1124">
        <f t="shared" si="9"/>
        <v>340182</v>
      </c>
      <c r="R23" s="1124">
        <f t="shared" si="9"/>
        <v>323944663</v>
      </c>
      <c r="S23" s="1124">
        <f t="shared" si="9"/>
        <v>606653809</v>
      </c>
      <c r="T23" s="1131">
        <f t="shared" si="1"/>
        <v>40.07892742486388</v>
      </c>
      <c r="U23" s="1126">
        <f t="shared" si="4"/>
        <v>0.592905059124122</v>
      </c>
    </row>
    <row r="24" spans="1:21" ht="18" customHeight="1">
      <c r="A24" s="1127" t="s">
        <v>51</v>
      </c>
      <c r="B24" s="1128" t="s">
        <v>738</v>
      </c>
      <c r="C24" s="1124">
        <f>+C25+C26+C27+C28+C29+C30+C31+C32</f>
        <v>198311949</v>
      </c>
      <c r="D24" s="1124">
        <f aca="true" t="shared" si="10" ref="D24:S24">+D25+D26+D27+D28+D29+D30+D31+D32</f>
        <v>135558879</v>
      </c>
      <c r="E24" s="1124">
        <f t="shared" si="10"/>
        <v>62753070</v>
      </c>
      <c r="F24" s="1124">
        <f t="shared" si="10"/>
        <v>2575491</v>
      </c>
      <c r="G24" s="1124">
        <f t="shared" si="10"/>
        <v>3671684</v>
      </c>
      <c r="H24" s="1124">
        <f t="shared" si="10"/>
        <v>195736458</v>
      </c>
      <c r="I24" s="1124">
        <f t="shared" si="10"/>
        <v>114323279</v>
      </c>
      <c r="J24" s="1124">
        <f t="shared" si="10"/>
        <v>37760794</v>
      </c>
      <c r="K24" s="1124">
        <f t="shared" si="10"/>
        <v>11932605</v>
      </c>
      <c r="L24" s="1124">
        <f t="shared" si="10"/>
        <v>0</v>
      </c>
      <c r="M24" s="1124">
        <f t="shared" si="10"/>
        <v>63200024</v>
      </c>
      <c r="N24" s="1124">
        <f t="shared" si="10"/>
        <v>1089674</v>
      </c>
      <c r="O24" s="1124">
        <f t="shared" si="10"/>
        <v>0</v>
      </c>
      <c r="P24" s="1124">
        <f t="shared" si="10"/>
        <v>0</v>
      </c>
      <c r="Q24" s="1124">
        <f t="shared" si="10"/>
        <v>340182</v>
      </c>
      <c r="R24" s="1124">
        <f t="shared" si="10"/>
        <v>81413179</v>
      </c>
      <c r="S24" s="1124">
        <f t="shared" si="10"/>
        <v>146043059</v>
      </c>
      <c r="T24" s="1131">
        <f t="shared" si="1"/>
        <v>43.46743675887743</v>
      </c>
      <c r="U24" s="1126">
        <f t="shared" si="4"/>
        <v>0.5840673738972021</v>
      </c>
    </row>
    <row r="25" spans="1:21" ht="18" customHeight="1">
      <c r="A25" s="860" t="s">
        <v>53</v>
      </c>
      <c r="B25" s="1133" t="s">
        <v>737</v>
      </c>
      <c r="C25" s="1124">
        <f>+D25+E25</f>
        <v>5697469</v>
      </c>
      <c r="D25" s="1134">
        <v>4582215</v>
      </c>
      <c r="E25" s="1134">
        <v>1115254</v>
      </c>
      <c r="F25" s="1134">
        <v>50707</v>
      </c>
      <c r="G25" s="1129"/>
      <c r="H25" s="1124">
        <f>+I25+R25</f>
        <v>5646762</v>
      </c>
      <c r="I25" s="1124">
        <f>+J25+K25+L25+M25+N25+O25+P25+Q25</f>
        <v>1834339</v>
      </c>
      <c r="J25" s="1134">
        <v>712825</v>
      </c>
      <c r="K25" s="1134">
        <v>42506</v>
      </c>
      <c r="L25" s="1134"/>
      <c r="M25" s="1134">
        <v>1079008</v>
      </c>
      <c r="N25" s="1134"/>
      <c r="O25" s="1134"/>
      <c r="P25" s="1134"/>
      <c r="Q25" s="1134"/>
      <c r="R25" s="1134">
        <v>3812423</v>
      </c>
      <c r="S25" s="1130">
        <f>+R25+Q25+P25+O25+N25+M25</f>
        <v>4891431</v>
      </c>
      <c r="T25" s="1131">
        <f t="shared" si="1"/>
        <v>41.17728511469254</v>
      </c>
      <c r="U25" s="1126">
        <f t="shared" si="4"/>
        <v>0.3248479394031482</v>
      </c>
    </row>
    <row r="26" spans="1:21" ht="18" customHeight="1">
      <c r="A26" s="860" t="s">
        <v>54</v>
      </c>
      <c r="B26" s="1133" t="s">
        <v>799</v>
      </c>
      <c r="C26" s="1124">
        <f aca="true" t="shared" si="11" ref="C26:C32">+D26+E26</f>
        <v>11067659</v>
      </c>
      <c r="D26" s="1134">
        <v>7140439</v>
      </c>
      <c r="E26" s="1134">
        <v>3927220</v>
      </c>
      <c r="F26" s="1134">
        <v>824263</v>
      </c>
      <c r="G26" s="1135"/>
      <c r="H26" s="1124">
        <f aca="true" t="shared" si="12" ref="H26:H32">+I26+R26</f>
        <v>10243396</v>
      </c>
      <c r="I26" s="1124">
        <f aca="true" t="shared" si="13" ref="I26:I32">+J26+K26+L26+M26+N26+O26+P26+Q26</f>
        <v>8159651</v>
      </c>
      <c r="J26" s="1134">
        <v>1109627</v>
      </c>
      <c r="K26" s="1134">
        <v>2643775</v>
      </c>
      <c r="L26" s="1134"/>
      <c r="M26" s="1134">
        <v>4406249</v>
      </c>
      <c r="N26" s="1134"/>
      <c r="O26" s="1134"/>
      <c r="P26" s="1134"/>
      <c r="Q26" s="1134"/>
      <c r="R26" s="1134">
        <v>2083745</v>
      </c>
      <c r="S26" s="1130">
        <f aca="true" t="shared" si="14" ref="S26:S38">+R26+Q26+P26+O26+N26+M26</f>
        <v>6489994</v>
      </c>
      <c r="T26" s="1131">
        <f t="shared" si="1"/>
        <v>45.999540911737526</v>
      </c>
      <c r="U26" s="1126">
        <f t="shared" si="4"/>
        <v>0.7965767407605837</v>
      </c>
    </row>
    <row r="27" spans="1:21" ht="18" customHeight="1">
      <c r="A27" s="860" t="s">
        <v>137</v>
      </c>
      <c r="B27" s="1133" t="s">
        <v>798</v>
      </c>
      <c r="C27" s="1124">
        <f>+D27+E27</f>
        <v>48546356</v>
      </c>
      <c r="D27" s="1134">
        <v>28322386</v>
      </c>
      <c r="E27" s="1134">
        <v>20223970</v>
      </c>
      <c r="F27" s="1134">
        <v>147682</v>
      </c>
      <c r="G27" s="1135"/>
      <c r="H27" s="1124">
        <f t="shared" si="12"/>
        <v>48398674</v>
      </c>
      <c r="I27" s="1124">
        <f t="shared" si="13"/>
        <v>30591442</v>
      </c>
      <c r="J27" s="1134">
        <v>10111825</v>
      </c>
      <c r="K27" s="1134">
        <v>165262</v>
      </c>
      <c r="L27" s="1134"/>
      <c r="M27" s="1134">
        <v>20062825</v>
      </c>
      <c r="N27" s="1134">
        <v>251530</v>
      </c>
      <c r="O27" s="1134"/>
      <c r="P27" s="1134"/>
      <c r="Q27" s="1134"/>
      <c r="R27" s="1134">
        <v>17807232</v>
      </c>
      <c r="S27" s="1130">
        <f t="shared" si="14"/>
        <v>38121587</v>
      </c>
      <c r="T27" s="1131">
        <f t="shared" si="1"/>
        <v>33.5946471565479</v>
      </c>
      <c r="U27" s="1126">
        <f t="shared" si="4"/>
        <v>0.6320719034575203</v>
      </c>
    </row>
    <row r="28" spans="1:21" ht="18" customHeight="1">
      <c r="A28" s="860" t="s">
        <v>139</v>
      </c>
      <c r="B28" s="1133" t="s">
        <v>734</v>
      </c>
      <c r="C28" s="1124">
        <f t="shared" si="11"/>
        <v>40461014</v>
      </c>
      <c r="D28" s="1134">
        <v>33232699</v>
      </c>
      <c r="E28" s="1134">
        <v>7228315</v>
      </c>
      <c r="F28" s="1134">
        <v>5000</v>
      </c>
      <c r="G28" s="1135"/>
      <c r="H28" s="1124">
        <f t="shared" si="12"/>
        <v>40456014</v>
      </c>
      <c r="I28" s="1124">
        <f t="shared" si="13"/>
        <v>19313344</v>
      </c>
      <c r="J28" s="1134">
        <v>5724702</v>
      </c>
      <c r="K28" s="1134">
        <v>2296229</v>
      </c>
      <c r="L28" s="1134"/>
      <c r="M28" s="1134">
        <v>11292413</v>
      </c>
      <c r="N28" s="1134"/>
      <c r="O28" s="1134"/>
      <c r="P28" s="1134"/>
      <c r="Q28" s="1134"/>
      <c r="R28" s="1134">
        <v>21142670</v>
      </c>
      <c r="S28" s="1130">
        <f t="shared" si="14"/>
        <v>32435083</v>
      </c>
      <c r="T28" s="1131">
        <f t="shared" si="1"/>
        <v>41.53051382505277</v>
      </c>
      <c r="U28" s="1126">
        <f t="shared" si="4"/>
        <v>0.4773911735347926</v>
      </c>
    </row>
    <row r="29" spans="1:21" ht="18" customHeight="1">
      <c r="A29" s="860" t="s">
        <v>141</v>
      </c>
      <c r="B29" s="1133" t="s">
        <v>785</v>
      </c>
      <c r="C29" s="1124">
        <f t="shared" si="11"/>
        <v>8250039</v>
      </c>
      <c r="D29" s="1134">
        <v>4593451</v>
      </c>
      <c r="E29" s="1134">
        <v>3656588</v>
      </c>
      <c r="F29" s="1134">
        <v>12728</v>
      </c>
      <c r="G29" s="1135"/>
      <c r="H29" s="1124">
        <f t="shared" si="12"/>
        <v>8237311</v>
      </c>
      <c r="I29" s="1124">
        <f t="shared" si="13"/>
        <v>5308949</v>
      </c>
      <c r="J29" s="1134">
        <v>1486499</v>
      </c>
      <c r="K29" s="1134">
        <v>1236115</v>
      </c>
      <c r="L29" s="1134"/>
      <c r="M29" s="1134">
        <v>2586335</v>
      </c>
      <c r="N29" s="1134"/>
      <c r="O29" s="1134"/>
      <c r="P29" s="1134"/>
      <c r="Q29" s="1134"/>
      <c r="R29" s="1134">
        <v>2928362</v>
      </c>
      <c r="S29" s="1130">
        <f t="shared" si="14"/>
        <v>5514697</v>
      </c>
      <c r="T29" s="1131">
        <f t="shared" si="1"/>
        <v>51.28348379311988</v>
      </c>
      <c r="U29" s="1126">
        <f t="shared" si="4"/>
        <v>0.6445002501423098</v>
      </c>
    </row>
    <row r="30" spans="1:21" ht="18" customHeight="1">
      <c r="A30" s="860" t="s">
        <v>143</v>
      </c>
      <c r="B30" s="1133" t="s">
        <v>735</v>
      </c>
      <c r="C30" s="1124">
        <f t="shared" si="11"/>
        <v>29429525</v>
      </c>
      <c r="D30" s="1134">
        <v>24445756</v>
      </c>
      <c r="E30" s="1134">
        <v>4983769</v>
      </c>
      <c r="F30" s="1134">
        <v>872172</v>
      </c>
      <c r="G30" s="1135"/>
      <c r="H30" s="1124">
        <f t="shared" si="12"/>
        <v>28557353</v>
      </c>
      <c r="I30" s="1124">
        <f t="shared" si="13"/>
        <v>11527959</v>
      </c>
      <c r="J30" s="1134">
        <v>3711007</v>
      </c>
      <c r="K30" s="1134">
        <v>361211</v>
      </c>
      <c r="L30" s="1134"/>
      <c r="M30" s="1134">
        <v>7129034</v>
      </c>
      <c r="N30" s="1134">
        <v>102625</v>
      </c>
      <c r="O30" s="1134"/>
      <c r="P30" s="1134"/>
      <c r="Q30" s="1134">
        <v>224082</v>
      </c>
      <c r="R30" s="1134">
        <v>17029394</v>
      </c>
      <c r="S30" s="1130">
        <f t="shared" si="14"/>
        <v>24485135</v>
      </c>
      <c r="T30" s="1131">
        <f t="shared" si="1"/>
        <v>35.32470925685978</v>
      </c>
      <c r="U30" s="1126">
        <f t="shared" si="4"/>
        <v>0.4036774346698029</v>
      </c>
    </row>
    <row r="31" spans="1:21" ht="18" customHeight="1">
      <c r="A31" s="860" t="s">
        <v>145</v>
      </c>
      <c r="B31" s="1133" t="s">
        <v>781</v>
      </c>
      <c r="C31" s="1124">
        <f t="shared" si="11"/>
        <v>28421669</v>
      </c>
      <c r="D31" s="1134">
        <v>15543503</v>
      </c>
      <c r="E31" s="1134">
        <v>12878166</v>
      </c>
      <c r="F31" s="1134">
        <v>662939</v>
      </c>
      <c r="G31" s="1135">
        <v>3671684</v>
      </c>
      <c r="H31" s="1124">
        <f t="shared" si="12"/>
        <v>27758730</v>
      </c>
      <c r="I31" s="1124">
        <f t="shared" si="13"/>
        <v>18133145</v>
      </c>
      <c r="J31" s="1134">
        <v>6225282</v>
      </c>
      <c r="K31" s="1134">
        <v>4768308</v>
      </c>
      <c r="L31" s="1134"/>
      <c r="M31" s="1134">
        <v>6404036</v>
      </c>
      <c r="N31" s="1134">
        <v>735519</v>
      </c>
      <c r="O31" s="1134"/>
      <c r="P31" s="1134"/>
      <c r="Q31" s="1134"/>
      <c r="R31" s="1134">
        <v>9625585</v>
      </c>
      <c r="S31" s="1130">
        <f t="shared" si="14"/>
        <v>16765140</v>
      </c>
      <c r="T31" s="1131">
        <f t="shared" si="1"/>
        <v>60.62704511545019</v>
      </c>
      <c r="U31" s="1126">
        <f t="shared" si="4"/>
        <v>0.6532411605285977</v>
      </c>
    </row>
    <row r="32" spans="1:21" ht="18" customHeight="1">
      <c r="A32" s="860" t="s">
        <v>180</v>
      </c>
      <c r="B32" s="1133" t="s">
        <v>811</v>
      </c>
      <c r="C32" s="1124">
        <f t="shared" si="11"/>
        <v>26438218</v>
      </c>
      <c r="D32" s="1134">
        <v>17698430</v>
      </c>
      <c r="E32" s="1134">
        <v>8739788</v>
      </c>
      <c r="F32" s="1134">
        <v>0</v>
      </c>
      <c r="G32" s="1135"/>
      <c r="H32" s="1124">
        <f t="shared" si="12"/>
        <v>26438218</v>
      </c>
      <c r="I32" s="1124">
        <f t="shared" si="13"/>
        <v>19454450</v>
      </c>
      <c r="J32" s="1134">
        <v>8679027</v>
      </c>
      <c r="K32" s="1134">
        <v>419199</v>
      </c>
      <c r="L32" s="1134"/>
      <c r="M32" s="1134">
        <v>10240124</v>
      </c>
      <c r="N32" s="1134"/>
      <c r="O32" s="1134"/>
      <c r="P32" s="1134"/>
      <c r="Q32" s="1134">
        <v>116100</v>
      </c>
      <c r="R32" s="1134">
        <v>6983768</v>
      </c>
      <c r="S32" s="1130">
        <f t="shared" si="14"/>
        <v>17339992</v>
      </c>
      <c r="T32" s="1131">
        <f t="shared" si="1"/>
        <v>46.766811706319125</v>
      </c>
      <c r="U32" s="1126">
        <f t="shared" si="4"/>
        <v>0.7358457366529015</v>
      </c>
    </row>
    <row r="33" spans="1:21" ht="18" customHeight="1">
      <c r="A33" s="1127" t="s">
        <v>52</v>
      </c>
      <c r="B33" s="1128" t="s">
        <v>733</v>
      </c>
      <c r="C33" s="1124">
        <f>+C34+C35+C36+C37+C38</f>
        <v>137255191</v>
      </c>
      <c r="D33" s="1124">
        <f aca="true" t="shared" si="15" ref="D33:S33">+D34+D35+D36+D37+D38</f>
        <v>63860512</v>
      </c>
      <c r="E33" s="1124">
        <f t="shared" si="15"/>
        <v>73394679</v>
      </c>
      <c r="F33" s="1124">
        <f t="shared" si="15"/>
        <v>36065253</v>
      </c>
      <c r="G33" s="1124">
        <f t="shared" si="15"/>
        <v>0</v>
      </c>
      <c r="H33" s="1124">
        <f t="shared" si="15"/>
        <v>101189938</v>
      </c>
      <c r="I33" s="1124">
        <f t="shared" si="15"/>
        <v>77432865</v>
      </c>
      <c r="J33" s="1124">
        <f t="shared" si="15"/>
        <v>26573162</v>
      </c>
      <c r="K33" s="1124">
        <f t="shared" si="15"/>
        <v>3882400</v>
      </c>
      <c r="L33" s="1124">
        <f t="shared" si="15"/>
        <v>0</v>
      </c>
      <c r="M33" s="1124">
        <f t="shared" si="15"/>
        <v>46977303</v>
      </c>
      <c r="N33" s="1124">
        <f t="shared" si="15"/>
        <v>0</v>
      </c>
      <c r="O33" s="1124">
        <f t="shared" si="15"/>
        <v>0</v>
      </c>
      <c r="P33" s="1124">
        <f t="shared" si="15"/>
        <v>0</v>
      </c>
      <c r="Q33" s="1124">
        <f t="shared" si="15"/>
        <v>0</v>
      </c>
      <c r="R33" s="1124">
        <f t="shared" si="15"/>
        <v>23757073</v>
      </c>
      <c r="S33" s="1124">
        <f t="shared" si="15"/>
        <v>70734376</v>
      </c>
      <c r="T33" s="1125">
        <f t="shared" si="1"/>
        <v>39.331570645100115</v>
      </c>
      <c r="U33" s="1126">
        <f t="shared" si="4"/>
        <v>0.7652229710823619</v>
      </c>
    </row>
    <row r="34" spans="1:21" ht="18" customHeight="1">
      <c r="A34" s="860" t="s">
        <v>55</v>
      </c>
      <c r="B34" s="1136" t="s">
        <v>783</v>
      </c>
      <c r="C34" s="1124">
        <f>+D34+E34</f>
        <v>12458500</v>
      </c>
      <c r="D34" s="1137">
        <v>6587045</v>
      </c>
      <c r="E34" s="1137">
        <v>5871455</v>
      </c>
      <c r="F34" s="1138">
        <v>469675</v>
      </c>
      <c r="G34" s="1138"/>
      <c r="H34" s="1124">
        <f>SUM(I34,R34)</f>
        <v>11988825</v>
      </c>
      <c r="I34" s="1124">
        <f>+J34+K34+L34+M34+N34+O34+P34+Q34</f>
        <v>9811508</v>
      </c>
      <c r="J34" s="1138">
        <v>1888102</v>
      </c>
      <c r="K34" s="1138">
        <v>1464385</v>
      </c>
      <c r="L34" s="1138">
        <v>0</v>
      </c>
      <c r="M34" s="1138">
        <v>6459021</v>
      </c>
      <c r="N34" s="1138">
        <v>0</v>
      </c>
      <c r="O34" s="1138"/>
      <c r="P34" s="1138"/>
      <c r="Q34" s="1138">
        <v>0</v>
      </c>
      <c r="R34" s="1138">
        <v>2177317</v>
      </c>
      <c r="S34" s="1130">
        <f t="shared" si="14"/>
        <v>8636338</v>
      </c>
      <c r="T34" s="1131">
        <f t="shared" si="1"/>
        <v>34.168926937632826</v>
      </c>
      <c r="U34" s="1126">
        <f t="shared" si="4"/>
        <v>0.8183877902963802</v>
      </c>
    </row>
    <row r="35" spans="1:21" ht="18" customHeight="1">
      <c r="A35" s="860" t="s">
        <v>56</v>
      </c>
      <c r="B35" s="1139" t="s">
        <v>732</v>
      </c>
      <c r="C35" s="1124">
        <f aca="true" t="shared" si="16" ref="C35:C46">+D35+E35</f>
        <v>14992460</v>
      </c>
      <c r="D35" s="1137">
        <v>7454667</v>
      </c>
      <c r="E35" s="1137">
        <v>7537793</v>
      </c>
      <c r="F35" s="1138">
        <v>1510771</v>
      </c>
      <c r="G35" s="1138"/>
      <c r="H35" s="1124">
        <f>SUM(I35,R35)</f>
        <v>13481689</v>
      </c>
      <c r="I35" s="1124">
        <f>+J35+K35+L35+M35+N35+O35+P35+Q35</f>
        <v>8987233</v>
      </c>
      <c r="J35" s="1138">
        <v>2944893</v>
      </c>
      <c r="K35" s="1138">
        <v>31002</v>
      </c>
      <c r="L35" s="1138"/>
      <c r="M35" s="1138">
        <v>6011338</v>
      </c>
      <c r="N35" s="1138"/>
      <c r="O35" s="1138"/>
      <c r="P35" s="1138"/>
      <c r="Q35" s="1138"/>
      <c r="R35" s="1138">
        <v>4494456</v>
      </c>
      <c r="S35" s="1130">
        <f t="shared" si="14"/>
        <v>10505794</v>
      </c>
      <c r="T35" s="1131">
        <f t="shared" si="1"/>
        <v>33.112471880944895</v>
      </c>
      <c r="U35" s="1126">
        <f t="shared" si="4"/>
        <v>0.6666251535694081</v>
      </c>
    </row>
    <row r="36" spans="1:21" ht="18" customHeight="1">
      <c r="A36" s="860" t="s">
        <v>731</v>
      </c>
      <c r="B36" s="1139" t="s">
        <v>736</v>
      </c>
      <c r="C36" s="1124">
        <f t="shared" si="16"/>
        <v>74087400</v>
      </c>
      <c r="D36" s="1138">
        <v>29325050</v>
      </c>
      <c r="E36" s="1138">
        <v>44762350</v>
      </c>
      <c r="F36" s="1138">
        <v>29566282</v>
      </c>
      <c r="G36" s="1138"/>
      <c r="H36" s="1124">
        <f>SUM(I36,R36)</f>
        <v>44521118</v>
      </c>
      <c r="I36" s="1124">
        <f>+J36+K36+L36+M36+N36+O36+P36+Q36</f>
        <v>36278959</v>
      </c>
      <c r="J36" s="1138">
        <f>13433296</f>
        <v>13433296</v>
      </c>
      <c r="K36" s="1138">
        <v>1694566</v>
      </c>
      <c r="L36" s="1138"/>
      <c r="M36" s="1138">
        <f>21150897+200</f>
        <v>21151097</v>
      </c>
      <c r="N36" s="1138"/>
      <c r="O36" s="1138"/>
      <c r="P36" s="1138"/>
      <c r="Q36" s="1138">
        <v>0</v>
      </c>
      <c r="R36" s="1138">
        <v>8242159</v>
      </c>
      <c r="S36" s="1130">
        <f t="shared" si="14"/>
        <v>29393256</v>
      </c>
      <c r="T36" s="1131">
        <f t="shared" si="1"/>
        <v>41.698721289108654</v>
      </c>
      <c r="U36" s="1126">
        <f t="shared" si="4"/>
        <v>0.8148707990666362</v>
      </c>
    </row>
    <row r="37" spans="1:21" ht="18" customHeight="1">
      <c r="A37" s="860" t="s">
        <v>729</v>
      </c>
      <c r="B37" s="1139" t="s">
        <v>728</v>
      </c>
      <c r="C37" s="1124">
        <f t="shared" si="16"/>
        <v>13037032</v>
      </c>
      <c r="D37" s="1138">
        <v>6675741</v>
      </c>
      <c r="E37" s="1138">
        <v>6361291</v>
      </c>
      <c r="F37" s="1138">
        <v>67200</v>
      </c>
      <c r="G37" s="1138"/>
      <c r="H37" s="1124">
        <f>SUM(I37,R37)</f>
        <v>12969832</v>
      </c>
      <c r="I37" s="1124">
        <f>+J37+K37+L37+M37+N37+O37+P37+Q37</f>
        <v>8037522</v>
      </c>
      <c r="J37" s="1138">
        <v>3125465</v>
      </c>
      <c r="K37" s="1138">
        <v>589132</v>
      </c>
      <c r="L37" s="1138"/>
      <c r="M37" s="1138">
        <v>4322925</v>
      </c>
      <c r="N37" s="1138"/>
      <c r="O37" s="1138"/>
      <c r="P37" s="1138"/>
      <c r="Q37" s="1138"/>
      <c r="R37" s="1138">
        <v>4932310</v>
      </c>
      <c r="S37" s="1130">
        <f t="shared" si="14"/>
        <v>9255235</v>
      </c>
      <c r="T37" s="1131">
        <f t="shared" si="1"/>
        <v>46.215699316281814</v>
      </c>
      <c r="U37" s="1126">
        <f t="shared" si="4"/>
        <v>0.6197090293844978</v>
      </c>
    </row>
    <row r="38" spans="1:21" ht="18" customHeight="1">
      <c r="A38" s="860" t="s">
        <v>786</v>
      </c>
      <c r="B38" s="1139" t="s">
        <v>787</v>
      </c>
      <c r="C38" s="1124">
        <f t="shared" si="16"/>
        <v>22679799</v>
      </c>
      <c r="D38" s="1138">
        <v>13818009</v>
      </c>
      <c r="E38" s="1138">
        <v>8861790</v>
      </c>
      <c r="F38" s="1138">
        <v>4451325</v>
      </c>
      <c r="G38" s="1138"/>
      <c r="H38" s="1124">
        <f>SUM(I38,R38)</f>
        <v>18228474</v>
      </c>
      <c r="I38" s="1124">
        <f>+J38+K38+L38+M38+N38+O38+P38+Q38</f>
        <v>14317643</v>
      </c>
      <c r="J38" s="1138">
        <v>5181406</v>
      </c>
      <c r="K38" s="1138">
        <v>103315</v>
      </c>
      <c r="L38" s="1138"/>
      <c r="M38" s="1138">
        <v>9032922</v>
      </c>
      <c r="N38" s="1138"/>
      <c r="O38" s="1138"/>
      <c r="P38" s="1138"/>
      <c r="Q38" s="1138">
        <v>0</v>
      </c>
      <c r="R38" s="1138">
        <v>3910831</v>
      </c>
      <c r="S38" s="1130">
        <f t="shared" si="14"/>
        <v>12943753</v>
      </c>
      <c r="T38" s="1131">
        <f t="shared" si="1"/>
        <v>36.910551548184294</v>
      </c>
      <c r="U38" s="1126">
        <f t="shared" si="4"/>
        <v>0.7854548329168969</v>
      </c>
    </row>
    <row r="39" spans="1:21" ht="18" customHeight="1">
      <c r="A39" s="1127" t="s">
        <v>57</v>
      </c>
      <c r="B39" s="1128" t="s">
        <v>727</v>
      </c>
      <c r="C39" s="1124">
        <f>+C40+C41+C42+C43</f>
        <v>51863726</v>
      </c>
      <c r="D39" s="1124">
        <f>+D40+D41+D42+D43</f>
        <v>35061438</v>
      </c>
      <c r="E39" s="1124">
        <f>+E40+E41+E42+E43</f>
        <v>16802288</v>
      </c>
      <c r="F39" s="1124">
        <f>+F40+F41+F42+F43</f>
        <v>2676808</v>
      </c>
      <c r="G39" s="1124">
        <f>+G40+G41+G42+G43</f>
        <v>0</v>
      </c>
      <c r="H39" s="1124">
        <f aca="true" t="shared" si="17" ref="H39:S39">+H40+H41+H42+H43</f>
        <v>49186918</v>
      </c>
      <c r="I39" s="1124">
        <f t="shared" si="17"/>
        <v>22624923</v>
      </c>
      <c r="J39" s="1124">
        <f t="shared" si="17"/>
        <v>7055662</v>
      </c>
      <c r="K39" s="1124">
        <f t="shared" si="17"/>
        <v>1649254</v>
      </c>
      <c r="L39" s="1124">
        <f t="shared" si="17"/>
        <v>0</v>
      </c>
      <c r="M39" s="1124">
        <f t="shared" si="17"/>
        <v>13523040</v>
      </c>
      <c r="N39" s="1124">
        <f t="shared" si="17"/>
        <v>396967</v>
      </c>
      <c r="O39" s="1124">
        <f t="shared" si="17"/>
        <v>0</v>
      </c>
      <c r="P39" s="1124">
        <f t="shared" si="17"/>
        <v>0</v>
      </c>
      <c r="Q39" s="1124">
        <f t="shared" si="17"/>
        <v>0</v>
      </c>
      <c r="R39" s="1124">
        <f t="shared" si="17"/>
        <v>26561995</v>
      </c>
      <c r="S39" s="1124">
        <f t="shared" si="17"/>
        <v>40482002</v>
      </c>
      <c r="T39" s="1131">
        <f t="shared" si="1"/>
        <v>38.47489779302232</v>
      </c>
      <c r="U39" s="1126">
        <f t="shared" si="4"/>
        <v>0.45997846419245053</v>
      </c>
    </row>
    <row r="40" spans="1:21" ht="18" customHeight="1">
      <c r="A40" s="860" t="s">
        <v>156</v>
      </c>
      <c r="B40" s="861" t="s">
        <v>726</v>
      </c>
      <c r="C40" s="1124">
        <f t="shared" si="16"/>
        <v>10682174</v>
      </c>
      <c r="D40" s="1140">
        <v>7654006</v>
      </c>
      <c r="E40" s="1140">
        <v>3028168</v>
      </c>
      <c r="F40" s="1140">
        <v>0</v>
      </c>
      <c r="G40" s="1129"/>
      <c r="H40" s="1124">
        <f aca="true" t="shared" si="18" ref="H40:H79">+I40+R40</f>
        <v>10682174</v>
      </c>
      <c r="I40" s="1124">
        <f>+J40+K40+L40+M40+N40+O40+P40+Q40</f>
        <v>5716591</v>
      </c>
      <c r="J40" s="1140">
        <v>1816741</v>
      </c>
      <c r="K40" s="1140">
        <v>219155</v>
      </c>
      <c r="L40" s="1140">
        <v>0</v>
      </c>
      <c r="M40" s="1140">
        <v>3680695</v>
      </c>
      <c r="N40" s="1140"/>
      <c r="O40" s="1140"/>
      <c r="P40" s="1140"/>
      <c r="Q40" s="1140"/>
      <c r="R40" s="1140">
        <v>4965583</v>
      </c>
      <c r="S40" s="1141">
        <f>+R40+Q40+P40+O40+N40+M40</f>
        <v>8646278</v>
      </c>
      <c r="T40" s="1131">
        <f t="shared" si="1"/>
        <v>35.61381249769312</v>
      </c>
      <c r="U40" s="1126">
        <f t="shared" si="4"/>
        <v>0.5351523950087314</v>
      </c>
    </row>
    <row r="41" spans="1:21" ht="18" customHeight="1">
      <c r="A41" s="860" t="s">
        <v>158</v>
      </c>
      <c r="B41" s="861" t="s">
        <v>725</v>
      </c>
      <c r="C41" s="1124">
        <f t="shared" si="16"/>
        <v>11273007</v>
      </c>
      <c r="D41" s="1140">
        <v>8835895</v>
      </c>
      <c r="E41" s="1140">
        <v>2437112</v>
      </c>
      <c r="F41" s="1140">
        <v>654755</v>
      </c>
      <c r="G41" s="1129"/>
      <c r="H41" s="1124">
        <f t="shared" si="18"/>
        <v>10618252</v>
      </c>
      <c r="I41" s="1124">
        <f>+J41+K41+L41+M41+N41+O41+P41+Q41</f>
        <v>3542497</v>
      </c>
      <c r="J41" s="1140">
        <v>1615021</v>
      </c>
      <c r="K41" s="1140">
        <v>82946</v>
      </c>
      <c r="L41" s="1140">
        <v>0</v>
      </c>
      <c r="M41" s="1140">
        <v>1844530</v>
      </c>
      <c r="N41" s="1140"/>
      <c r="O41" s="1140"/>
      <c r="P41" s="1140"/>
      <c r="Q41" s="1140"/>
      <c r="R41" s="1140">
        <v>7075755</v>
      </c>
      <c r="S41" s="1141">
        <f>+R41+Q41+P41+O41+N41+M41</f>
        <v>8920285</v>
      </c>
      <c r="T41" s="1131">
        <f t="shared" si="1"/>
        <v>47.93136028061562</v>
      </c>
      <c r="U41" s="1126">
        <f t="shared" si="4"/>
        <v>0.3336233685167766</v>
      </c>
    </row>
    <row r="42" spans="1:21" ht="18" customHeight="1">
      <c r="A42" s="860" t="s">
        <v>160</v>
      </c>
      <c r="B42" s="861" t="s">
        <v>800</v>
      </c>
      <c r="C42" s="1124">
        <f t="shared" si="16"/>
        <v>16966314</v>
      </c>
      <c r="D42" s="1140">
        <v>8884591</v>
      </c>
      <c r="E42" s="1140">
        <v>8081723</v>
      </c>
      <c r="F42" s="1140">
        <v>2022053</v>
      </c>
      <c r="G42" s="1129"/>
      <c r="H42" s="1124">
        <f t="shared" si="18"/>
        <v>14944261</v>
      </c>
      <c r="I42" s="1124">
        <f>+J42+K42+L42+M42+N42+O42+P42+Q42</f>
        <v>7668376</v>
      </c>
      <c r="J42" s="1140">
        <v>2395284</v>
      </c>
      <c r="K42" s="1140">
        <v>198166</v>
      </c>
      <c r="L42" s="1140"/>
      <c r="M42" s="1140">
        <v>5074926</v>
      </c>
      <c r="N42" s="1140"/>
      <c r="O42" s="1140"/>
      <c r="P42" s="1140"/>
      <c r="Q42" s="1140"/>
      <c r="R42" s="1140">
        <v>7275885</v>
      </c>
      <c r="S42" s="1141">
        <f>+R42+Q42+P42+O42+N42+M42</f>
        <v>12350811</v>
      </c>
      <c r="T42" s="1131">
        <f t="shared" si="1"/>
        <v>33.820068290861066</v>
      </c>
      <c r="U42" s="1126">
        <f t="shared" si="4"/>
        <v>0.5131318303394192</v>
      </c>
    </row>
    <row r="43" spans="1:21" ht="18" customHeight="1">
      <c r="A43" s="860" t="s">
        <v>724</v>
      </c>
      <c r="B43" s="1142" t="s">
        <v>801</v>
      </c>
      <c r="C43" s="1124">
        <f t="shared" si="16"/>
        <v>12942231</v>
      </c>
      <c r="D43" s="1140">
        <v>9686946</v>
      </c>
      <c r="E43" s="1140">
        <v>3255285</v>
      </c>
      <c r="F43" s="1140"/>
      <c r="G43" s="1129"/>
      <c r="H43" s="1124">
        <f t="shared" si="18"/>
        <v>12942231</v>
      </c>
      <c r="I43" s="1124">
        <f>+J43+K43+L43+M43+N43+O43+P43+Q43</f>
        <v>5697459</v>
      </c>
      <c r="J43" s="1140">
        <v>1228616</v>
      </c>
      <c r="K43" s="1140">
        <v>1148987</v>
      </c>
      <c r="L43" s="1140">
        <v>0</v>
      </c>
      <c r="M43" s="1140">
        <v>2922889</v>
      </c>
      <c r="N43" s="1140">
        <v>396967</v>
      </c>
      <c r="O43" s="1140"/>
      <c r="P43" s="1140"/>
      <c r="Q43" s="1140"/>
      <c r="R43" s="1140">
        <v>7244772</v>
      </c>
      <c r="S43" s="1141">
        <f>+R43+Q43+P43+O43+N43+M43</f>
        <v>10564628</v>
      </c>
      <c r="T43" s="1131">
        <f t="shared" si="1"/>
        <v>41.730936545572334</v>
      </c>
      <c r="U43" s="1126">
        <f t="shared" si="4"/>
        <v>0.4402223233382251</v>
      </c>
    </row>
    <row r="44" spans="1:21" ht="18" customHeight="1">
      <c r="A44" s="1127" t="s">
        <v>69</v>
      </c>
      <c r="B44" s="1128" t="s">
        <v>723</v>
      </c>
      <c r="C44" s="1124">
        <f t="shared" si="16"/>
        <v>37506578</v>
      </c>
      <c r="D44" s="1124">
        <f>SUM(D45:D47)</f>
        <v>20176454</v>
      </c>
      <c r="E44" s="1124">
        <f>SUM(E45:E47)</f>
        <v>17330124</v>
      </c>
      <c r="F44" s="1124">
        <f>SUM(F45:F47)</f>
        <v>224764</v>
      </c>
      <c r="G44" s="1124">
        <f>SUM(G45:G47)</f>
        <v>0</v>
      </c>
      <c r="H44" s="1124">
        <f t="shared" si="18"/>
        <v>37281814</v>
      </c>
      <c r="I44" s="1124">
        <f>SUM(J44:Q44)</f>
        <v>24635576</v>
      </c>
      <c r="J44" s="1124">
        <f aca="true" t="shared" si="19" ref="J44:R44">SUM(J45:J47)</f>
        <v>5006392</v>
      </c>
      <c r="K44" s="1124">
        <f t="shared" si="19"/>
        <v>4753255</v>
      </c>
      <c r="L44" s="1124">
        <f t="shared" si="19"/>
        <v>0</v>
      </c>
      <c r="M44" s="1124">
        <f t="shared" si="19"/>
        <v>14875929</v>
      </c>
      <c r="N44" s="1124">
        <f t="shared" si="19"/>
        <v>0</v>
      </c>
      <c r="O44" s="1124">
        <f t="shared" si="19"/>
        <v>0</v>
      </c>
      <c r="P44" s="1124">
        <f t="shared" si="19"/>
        <v>0</v>
      </c>
      <c r="Q44" s="1124">
        <f t="shared" si="19"/>
        <v>0</v>
      </c>
      <c r="R44" s="1124">
        <f t="shared" si="19"/>
        <v>12646238</v>
      </c>
      <c r="S44" s="1141">
        <f>+R44+Q44+P44+O44+N44+M44</f>
        <v>27522167</v>
      </c>
      <c r="T44" s="1125">
        <f t="shared" si="1"/>
        <v>39.616069865790834</v>
      </c>
      <c r="U44" s="1126">
        <f t="shared" si="4"/>
        <v>0.660793383068753</v>
      </c>
    </row>
    <row r="45" spans="1:21" ht="18" customHeight="1">
      <c r="A45" s="860" t="s">
        <v>164</v>
      </c>
      <c r="B45" s="861" t="s">
        <v>709</v>
      </c>
      <c r="C45" s="1124">
        <f t="shared" si="16"/>
        <v>8861390</v>
      </c>
      <c r="D45" s="1143">
        <v>4898425</v>
      </c>
      <c r="E45" s="1144">
        <v>3962965</v>
      </c>
      <c r="F45" s="1129"/>
      <c r="G45" s="1129"/>
      <c r="H45" s="1124">
        <f t="shared" si="18"/>
        <v>8861390</v>
      </c>
      <c r="I45" s="1124">
        <f>+J45+K45+L45+M45+N45+O45+P45+Q45</f>
        <v>6114335</v>
      </c>
      <c r="J45" s="1144">
        <v>1313954</v>
      </c>
      <c r="K45" s="1144">
        <v>1996395</v>
      </c>
      <c r="L45" s="860"/>
      <c r="M45" s="1144">
        <v>2803986</v>
      </c>
      <c r="N45" s="860"/>
      <c r="O45" s="860"/>
      <c r="P45" s="860"/>
      <c r="Q45" s="860"/>
      <c r="R45" s="1145">
        <v>2747055</v>
      </c>
      <c r="S45" s="1141">
        <f aca="true" t="shared" si="20" ref="S45:S53">+R45+Q45+P45+O45+N45+M45</f>
        <v>5551041</v>
      </c>
      <c r="T45" s="1131">
        <f aca="true" t="shared" si="21" ref="T45:T79">(((J45+K45+L45))/I45)*100</f>
        <v>54.140785547406225</v>
      </c>
      <c r="U45" s="1126">
        <f t="shared" si="4"/>
        <v>0.6899972803363806</v>
      </c>
    </row>
    <row r="46" spans="1:21" ht="18" customHeight="1">
      <c r="A46" s="860" t="s">
        <v>166</v>
      </c>
      <c r="B46" s="861" t="s">
        <v>722</v>
      </c>
      <c r="C46" s="1124">
        <f t="shared" si="16"/>
        <v>10749718</v>
      </c>
      <c r="D46" s="1143">
        <v>6056285</v>
      </c>
      <c r="E46" s="1144">
        <v>4693433</v>
      </c>
      <c r="F46" s="1129">
        <v>212564</v>
      </c>
      <c r="G46" s="1129"/>
      <c r="H46" s="1124">
        <f t="shared" si="18"/>
        <v>10537154</v>
      </c>
      <c r="I46" s="1124">
        <f>+J46+K46+L46+M46+N46+O46+P46+Q46</f>
        <v>6496783</v>
      </c>
      <c r="J46" s="1144">
        <v>1112148</v>
      </c>
      <c r="K46" s="1144">
        <v>1055565</v>
      </c>
      <c r="L46" s="860"/>
      <c r="M46" s="1144">
        <v>4329070</v>
      </c>
      <c r="N46" s="860"/>
      <c r="O46" s="860"/>
      <c r="P46" s="860"/>
      <c r="Q46" s="860"/>
      <c r="R46" s="1145">
        <v>4040371</v>
      </c>
      <c r="S46" s="1141">
        <f t="shared" si="20"/>
        <v>8369441</v>
      </c>
      <c r="T46" s="1131">
        <f t="shared" si="21"/>
        <v>33.365944345070474</v>
      </c>
      <c r="U46" s="1126">
        <f t="shared" si="4"/>
        <v>0.6165595567835489</v>
      </c>
    </row>
    <row r="47" spans="1:21" ht="18" customHeight="1">
      <c r="A47" s="860" t="s">
        <v>168</v>
      </c>
      <c r="B47" s="861" t="s">
        <v>784</v>
      </c>
      <c r="C47" s="1124">
        <f aca="true" t="shared" si="22" ref="C47:C79">+D47+E47</f>
        <v>17895470</v>
      </c>
      <c r="D47" s="1143">
        <v>9221744</v>
      </c>
      <c r="E47" s="1144">
        <v>8673726</v>
      </c>
      <c r="F47" s="1129">
        <v>12200</v>
      </c>
      <c r="G47" s="1129"/>
      <c r="H47" s="1124">
        <f t="shared" si="18"/>
        <v>17883270</v>
      </c>
      <c r="I47" s="1124">
        <f>+J47+K47+L47+M47+N47+O47+P47+Q47</f>
        <v>12024458</v>
      </c>
      <c r="J47" s="1144">
        <v>2580290</v>
      </c>
      <c r="K47" s="1144">
        <v>1701295</v>
      </c>
      <c r="L47" s="860"/>
      <c r="M47" s="1144">
        <v>7742873</v>
      </c>
      <c r="N47" s="860"/>
      <c r="O47" s="860"/>
      <c r="P47" s="860"/>
      <c r="Q47" s="860"/>
      <c r="R47" s="1145">
        <v>5858812</v>
      </c>
      <c r="S47" s="1141">
        <f t="shared" si="20"/>
        <v>13601685</v>
      </c>
      <c r="T47" s="1131">
        <f t="shared" si="21"/>
        <v>35.60730138522668</v>
      </c>
      <c r="U47" s="1126">
        <f t="shared" si="4"/>
        <v>0.6723858667905813</v>
      </c>
    </row>
    <row r="48" spans="1:21" ht="18" customHeight="1">
      <c r="A48" s="1127" t="s">
        <v>70</v>
      </c>
      <c r="B48" s="1128" t="s">
        <v>721</v>
      </c>
      <c r="C48" s="1130">
        <f>+C49+C50+C51+C53+C52</f>
        <v>47799036</v>
      </c>
      <c r="D48" s="1130">
        <f aca="true" t="shared" si="23" ref="D48:P48">+D49+D50+D51+D53+D52</f>
        <v>30210425</v>
      </c>
      <c r="E48" s="1130">
        <f t="shared" si="23"/>
        <v>17588611</v>
      </c>
      <c r="F48" s="1130">
        <f t="shared" si="23"/>
        <v>1144379</v>
      </c>
      <c r="G48" s="1130">
        <f t="shared" si="23"/>
        <v>0</v>
      </c>
      <c r="H48" s="1130">
        <f t="shared" si="23"/>
        <v>46654657</v>
      </c>
      <c r="I48" s="1130">
        <f t="shared" si="23"/>
        <v>31377661</v>
      </c>
      <c r="J48" s="1130">
        <f t="shared" si="23"/>
        <v>7665174</v>
      </c>
      <c r="K48" s="1130">
        <f t="shared" si="23"/>
        <v>7699267</v>
      </c>
      <c r="L48" s="1130">
        <f t="shared" si="23"/>
        <v>41214</v>
      </c>
      <c r="M48" s="1130">
        <f t="shared" si="23"/>
        <v>15571015</v>
      </c>
      <c r="N48" s="1130">
        <f t="shared" si="23"/>
        <v>400991</v>
      </c>
      <c r="O48" s="1130">
        <f t="shared" si="23"/>
        <v>0</v>
      </c>
      <c r="P48" s="1130">
        <f t="shared" si="23"/>
        <v>0</v>
      </c>
      <c r="Q48" s="1130">
        <f>+Q49+Q50+Q51+Q53+Q52</f>
        <v>0</v>
      </c>
      <c r="R48" s="1130">
        <f>+R49+R50+R51+R53+R52</f>
        <v>15276996</v>
      </c>
      <c r="S48" s="1130">
        <f>+S49+S50+S51+S53+S52</f>
        <v>31249002</v>
      </c>
      <c r="T48" s="1131">
        <f t="shared" si="21"/>
        <v>49.09752514695088</v>
      </c>
      <c r="U48" s="1126">
        <f t="shared" si="4"/>
        <v>0.672551531136538</v>
      </c>
    </row>
    <row r="49" spans="1:21" ht="18" customHeight="1">
      <c r="A49" s="1136" t="s">
        <v>172</v>
      </c>
      <c r="B49" s="1136" t="s">
        <v>720</v>
      </c>
      <c r="C49" s="1124">
        <f t="shared" si="22"/>
        <v>1706862</v>
      </c>
      <c r="D49" s="1138">
        <v>406376</v>
      </c>
      <c r="E49" s="1138">
        <v>1300486</v>
      </c>
      <c r="F49" s="1138"/>
      <c r="G49" s="1129"/>
      <c r="H49" s="1124">
        <f t="shared" si="18"/>
        <v>1706862</v>
      </c>
      <c r="I49" s="1124">
        <f>+J49+K49+L49+M49+N49+O49+P49+Q49</f>
        <v>1224826</v>
      </c>
      <c r="J49" s="1146">
        <v>942550</v>
      </c>
      <c r="K49" s="1146">
        <v>98000</v>
      </c>
      <c r="L49" s="1146"/>
      <c r="M49" s="1146">
        <v>184276</v>
      </c>
      <c r="N49" s="1146"/>
      <c r="O49" s="1146"/>
      <c r="P49" s="1146"/>
      <c r="Q49" s="1146"/>
      <c r="R49" s="1146">
        <v>482036</v>
      </c>
      <c r="S49" s="1141">
        <f t="shared" si="20"/>
        <v>666312</v>
      </c>
      <c r="T49" s="1131">
        <f t="shared" si="21"/>
        <v>84.95492420964284</v>
      </c>
      <c r="U49" s="1126">
        <f t="shared" si="4"/>
        <v>0.7175893540309645</v>
      </c>
    </row>
    <row r="50" spans="1:21" ht="18" customHeight="1">
      <c r="A50" s="1136" t="s">
        <v>173</v>
      </c>
      <c r="B50" s="1139" t="s">
        <v>730</v>
      </c>
      <c r="C50" s="1124">
        <f t="shared" si="22"/>
        <v>16158533</v>
      </c>
      <c r="D50" s="1138">
        <v>10980613</v>
      </c>
      <c r="E50" s="1138">
        <v>5177920</v>
      </c>
      <c r="F50" s="1138">
        <v>350</v>
      </c>
      <c r="G50" s="1129"/>
      <c r="H50" s="1124">
        <f t="shared" si="18"/>
        <v>16158183</v>
      </c>
      <c r="I50" s="1124">
        <f>+J50+K50+L50+M50+N50+O50+P50+Q50</f>
        <v>10848332</v>
      </c>
      <c r="J50" s="1138">
        <f>765865+1</f>
        <v>765866</v>
      </c>
      <c r="K50" s="1138">
        <v>5957058</v>
      </c>
      <c r="L50" s="1138">
        <v>21125</v>
      </c>
      <c r="M50" s="1138">
        <f>4104280+2</f>
        <v>4104282</v>
      </c>
      <c r="N50" s="1138">
        <v>1</v>
      </c>
      <c r="O50" s="1138"/>
      <c r="P50" s="1138"/>
      <c r="Q50" s="1138"/>
      <c r="R50" s="1138">
        <f>5309854-3</f>
        <v>5309851</v>
      </c>
      <c r="S50" s="1141">
        <f t="shared" si="20"/>
        <v>9414134</v>
      </c>
      <c r="T50" s="1131">
        <f t="shared" si="21"/>
        <v>62.166690694938175</v>
      </c>
      <c r="U50" s="1126">
        <f t="shared" si="4"/>
        <v>0.6713831623271007</v>
      </c>
    </row>
    <row r="51" spans="1:21" ht="18" customHeight="1">
      <c r="A51" s="1136" t="s">
        <v>174</v>
      </c>
      <c r="B51" s="1147" t="s">
        <v>719</v>
      </c>
      <c r="C51" s="1124">
        <f t="shared" si="22"/>
        <v>10221693</v>
      </c>
      <c r="D51" s="1138">
        <v>6229140</v>
      </c>
      <c r="E51" s="1138">
        <v>3992553</v>
      </c>
      <c r="F51" s="1138">
        <v>106200</v>
      </c>
      <c r="G51" s="1129"/>
      <c r="H51" s="1124">
        <f t="shared" si="18"/>
        <v>10115493</v>
      </c>
      <c r="I51" s="1124">
        <f>+J51+K51+L51+M51+N51+O51+P51+Q51</f>
        <v>6314753</v>
      </c>
      <c r="J51" s="1138">
        <v>1580613</v>
      </c>
      <c r="K51" s="1138">
        <v>727496</v>
      </c>
      <c r="L51" s="1138">
        <v>3713</v>
      </c>
      <c r="M51" s="1138">
        <v>3849884</v>
      </c>
      <c r="N51" s="1138">
        <v>153047</v>
      </c>
      <c r="O51" s="1138"/>
      <c r="P51" s="1138"/>
      <c r="Q51" s="1138"/>
      <c r="R51" s="1138">
        <v>3800740</v>
      </c>
      <c r="S51" s="1141">
        <f t="shared" si="20"/>
        <v>7803671</v>
      </c>
      <c r="T51" s="1131">
        <f t="shared" si="21"/>
        <v>36.6098563158369</v>
      </c>
      <c r="U51" s="1126">
        <f t="shared" si="4"/>
        <v>0.6242654707981113</v>
      </c>
    </row>
    <row r="52" spans="1:21" ht="18" customHeight="1">
      <c r="A52" s="1136" t="s">
        <v>718</v>
      </c>
      <c r="B52" s="1139" t="s">
        <v>717</v>
      </c>
      <c r="C52" s="1124">
        <f t="shared" si="22"/>
        <v>8493320</v>
      </c>
      <c r="D52" s="1138">
        <v>5575051</v>
      </c>
      <c r="E52" s="1138">
        <v>2918269</v>
      </c>
      <c r="F52" s="1138">
        <v>1017594</v>
      </c>
      <c r="G52" s="1129"/>
      <c r="H52" s="1124">
        <f t="shared" si="18"/>
        <v>7475726</v>
      </c>
      <c r="I52" s="1124">
        <f>+J52+K52+L52+M52+N52+O52+P52+Q52</f>
        <v>5074533</v>
      </c>
      <c r="J52" s="1138">
        <v>1015708</v>
      </c>
      <c r="K52" s="1138">
        <v>699122</v>
      </c>
      <c r="L52" s="1138"/>
      <c r="M52" s="1138">
        <v>3111760</v>
      </c>
      <c r="N52" s="1138">
        <v>247943</v>
      </c>
      <c r="O52" s="1138"/>
      <c r="P52" s="1138"/>
      <c r="Q52" s="1138"/>
      <c r="R52" s="1138">
        <v>2401193</v>
      </c>
      <c r="S52" s="1141">
        <f t="shared" si="20"/>
        <v>5760896</v>
      </c>
      <c r="T52" s="1131">
        <f t="shared" si="21"/>
        <v>33.79286330387446</v>
      </c>
      <c r="U52" s="1126">
        <f t="shared" si="4"/>
        <v>0.6788013632388346</v>
      </c>
    </row>
    <row r="53" spans="1:21" ht="18" customHeight="1">
      <c r="A53" s="1136" t="s">
        <v>782</v>
      </c>
      <c r="B53" s="1139" t="s">
        <v>797</v>
      </c>
      <c r="C53" s="1124">
        <f t="shared" si="22"/>
        <v>11218628</v>
      </c>
      <c r="D53" s="1138">
        <v>7019245</v>
      </c>
      <c r="E53" s="1138">
        <v>4199383</v>
      </c>
      <c r="F53" s="1138">
        <v>20235</v>
      </c>
      <c r="G53" s="1129"/>
      <c r="H53" s="1124">
        <f t="shared" si="18"/>
        <v>11198393</v>
      </c>
      <c r="I53" s="1124">
        <f>+J53+K53+L53+M53+N53+O53+P53+Q53</f>
        <v>7915217</v>
      </c>
      <c r="J53" s="1138">
        <v>3360437</v>
      </c>
      <c r="K53" s="1138">
        <v>217591</v>
      </c>
      <c r="L53" s="1138">
        <v>16376</v>
      </c>
      <c r="M53" s="1138">
        <v>4320813</v>
      </c>
      <c r="N53" s="1138"/>
      <c r="O53" s="1138"/>
      <c r="P53" s="1138"/>
      <c r="Q53" s="1138"/>
      <c r="R53" s="1138">
        <v>3283176</v>
      </c>
      <c r="S53" s="1141">
        <f t="shared" si="20"/>
        <v>7603989</v>
      </c>
      <c r="T53" s="1131">
        <f t="shared" si="21"/>
        <v>45.411313423245375</v>
      </c>
      <c r="U53" s="1126">
        <f t="shared" si="4"/>
        <v>0.7068172192206507</v>
      </c>
    </row>
    <row r="54" spans="1:21" ht="18" customHeight="1">
      <c r="A54" s="1127" t="s">
        <v>71</v>
      </c>
      <c r="B54" s="1128" t="s">
        <v>716</v>
      </c>
      <c r="C54" s="1124">
        <f>+C55+C56+C57+C58+C59+C60</f>
        <v>90192267</v>
      </c>
      <c r="D54" s="1124">
        <f aca="true" t="shared" si="24" ref="D54:S54">+D55+D56+D57+D58+D59+D60</f>
        <v>63992181</v>
      </c>
      <c r="E54" s="1124">
        <f t="shared" si="24"/>
        <v>26200086</v>
      </c>
      <c r="F54" s="1124">
        <f t="shared" si="24"/>
        <v>171125</v>
      </c>
      <c r="G54" s="1124">
        <f t="shared" si="24"/>
        <v>0</v>
      </c>
      <c r="H54" s="1124">
        <f t="shared" si="24"/>
        <v>90021142</v>
      </c>
      <c r="I54" s="1124">
        <f t="shared" si="24"/>
        <v>52862092</v>
      </c>
      <c r="J54" s="1124">
        <f t="shared" si="24"/>
        <v>15600880</v>
      </c>
      <c r="K54" s="1124">
        <f t="shared" si="24"/>
        <v>6264167</v>
      </c>
      <c r="L54" s="1124">
        <f t="shared" si="24"/>
        <v>0</v>
      </c>
      <c r="M54" s="1124">
        <f t="shared" si="24"/>
        <v>30997045</v>
      </c>
      <c r="N54" s="1124">
        <f t="shared" si="24"/>
        <v>0</v>
      </c>
      <c r="O54" s="1124">
        <f t="shared" si="24"/>
        <v>0</v>
      </c>
      <c r="P54" s="1124">
        <f t="shared" si="24"/>
        <v>0</v>
      </c>
      <c r="Q54" s="1124">
        <f t="shared" si="24"/>
        <v>0</v>
      </c>
      <c r="R54" s="1124">
        <f t="shared" si="24"/>
        <v>37159050</v>
      </c>
      <c r="S54" s="1124">
        <f t="shared" si="24"/>
        <v>68156095</v>
      </c>
      <c r="T54" s="1125">
        <f t="shared" si="21"/>
        <v>41.36243226999037</v>
      </c>
      <c r="U54" s="1126">
        <f t="shared" si="4"/>
        <v>0.5872186335960946</v>
      </c>
    </row>
    <row r="55" spans="1:21" ht="18" customHeight="1">
      <c r="A55" s="860" t="s">
        <v>715</v>
      </c>
      <c r="B55" s="861" t="s">
        <v>739</v>
      </c>
      <c r="C55" s="1124">
        <f t="shared" si="22"/>
        <v>10523204</v>
      </c>
      <c r="D55" s="1140">
        <v>6840220</v>
      </c>
      <c r="E55" s="1140">
        <v>3682984</v>
      </c>
      <c r="F55" s="1140">
        <v>50000</v>
      </c>
      <c r="G55" s="1129"/>
      <c r="H55" s="1124">
        <f t="shared" si="18"/>
        <v>10473204</v>
      </c>
      <c r="I55" s="1124">
        <f aca="true" t="shared" si="25" ref="I55:I79">SUM(J55:Q55)</f>
        <v>6162697</v>
      </c>
      <c r="J55" s="1140">
        <v>1234882</v>
      </c>
      <c r="K55" s="1140">
        <v>1151746</v>
      </c>
      <c r="L55" s="1140">
        <v>0</v>
      </c>
      <c r="M55" s="1140">
        <v>3776069</v>
      </c>
      <c r="N55" s="1140"/>
      <c r="O55" s="1140"/>
      <c r="P55" s="1140"/>
      <c r="Q55" s="1140"/>
      <c r="R55" s="1140">
        <v>4310507</v>
      </c>
      <c r="S55" s="1130">
        <f aca="true" t="shared" si="26" ref="S55:S79">SUM(M55:R55)</f>
        <v>8086576</v>
      </c>
      <c r="T55" s="1131">
        <f t="shared" si="21"/>
        <v>38.72700540039531</v>
      </c>
      <c r="U55" s="1126">
        <f t="shared" si="4"/>
        <v>0.588425184881341</v>
      </c>
    </row>
    <row r="56" spans="1:21" ht="18" customHeight="1">
      <c r="A56" s="860" t="s">
        <v>714</v>
      </c>
      <c r="B56" s="861" t="s">
        <v>713</v>
      </c>
      <c r="C56" s="1124">
        <f t="shared" si="22"/>
        <v>19233134</v>
      </c>
      <c r="D56" s="1140">
        <v>17036315</v>
      </c>
      <c r="E56" s="1140">
        <v>2196819</v>
      </c>
      <c r="F56" s="1140"/>
      <c r="G56" s="1129"/>
      <c r="H56" s="1124">
        <f t="shared" si="18"/>
        <v>19233134</v>
      </c>
      <c r="I56" s="1124">
        <f t="shared" si="25"/>
        <v>9428898</v>
      </c>
      <c r="J56" s="1140">
        <v>3584264</v>
      </c>
      <c r="K56" s="1140">
        <v>325998</v>
      </c>
      <c r="L56" s="1140">
        <v>0</v>
      </c>
      <c r="M56" s="1140">
        <v>5518636</v>
      </c>
      <c r="N56" s="1140"/>
      <c r="O56" s="1140"/>
      <c r="P56" s="1140"/>
      <c r="Q56" s="1140"/>
      <c r="R56" s="1140">
        <v>9804236</v>
      </c>
      <c r="S56" s="1130">
        <f t="shared" si="26"/>
        <v>15322872</v>
      </c>
      <c r="T56" s="1131">
        <f t="shared" si="21"/>
        <v>41.4710393515764</v>
      </c>
      <c r="U56" s="1126">
        <f t="shared" si="4"/>
        <v>0.490242411871097</v>
      </c>
    </row>
    <row r="57" spans="1:21" ht="18" customHeight="1">
      <c r="A57" s="860" t="s">
        <v>712</v>
      </c>
      <c r="B57" s="861" t="s">
        <v>711</v>
      </c>
      <c r="C57" s="1124">
        <f t="shared" si="22"/>
        <v>24262390</v>
      </c>
      <c r="D57" s="1140">
        <v>17888328</v>
      </c>
      <c r="E57" s="1140">
        <v>6374062</v>
      </c>
      <c r="F57" s="1140"/>
      <c r="G57" s="1129"/>
      <c r="H57" s="1124">
        <f t="shared" si="18"/>
        <v>24262390</v>
      </c>
      <c r="I57" s="1124">
        <f t="shared" si="25"/>
        <v>13544993</v>
      </c>
      <c r="J57" s="1140">
        <v>4497119</v>
      </c>
      <c r="K57" s="1140">
        <v>544709</v>
      </c>
      <c r="L57" s="1140"/>
      <c r="M57" s="1140">
        <v>8503165</v>
      </c>
      <c r="N57" s="1140"/>
      <c r="O57" s="1140"/>
      <c r="P57" s="1140"/>
      <c r="Q57" s="1140"/>
      <c r="R57" s="1140">
        <v>10717397</v>
      </c>
      <c r="S57" s="1130">
        <f t="shared" si="26"/>
        <v>19220562</v>
      </c>
      <c r="T57" s="1131">
        <f t="shared" si="21"/>
        <v>37.22281731707059</v>
      </c>
      <c r="U57" s="1126">
        <f t="shared" si="4"/>
        <v>0.5582711760877638</v>
      </c>
    </row>
    <row r="58" spans="1:21" ht="18" customHeight="1">
      <c r="A58" s="860" t="s">
        <v>710</v>
      </c>
      <c r="B58" s="861" t="s">
        <v>806</v>
      </c>
      <c r="C58" s="1124">
        <f t="shared" si="22"/>
        <v>16163118</v>
      </c>
      <c r="D58" s="1140">
        <v>9117374</v>
      </c>
      <c r="E58" s="1140">
        <v>7045744</v>
      </c>
      <c r="F58" s="1140">
        <v>9750</v>
      </c>
      <c r="G58" s="1129"/>
      <c r="H58" s="1124">
        <f t="shared" si="18"/>
        <v>16153368</v>
      </c>
      <c r="I58" s="1124">
        <f t="shared" si="25"/>
        <v>13636964</v>
      </c>
      <c r="J58" s="1140">
        <v>2889323</v>
      </c>
      <c r="K58" s="1140">
        <v>3591644</v>
      </c>
      <c r="L58" s="1140">
        <v>0</v>
      </c>
      <c r="M58" s="1140">
        <v>7155997</v>
      </c>
      <c r="N58" s="1140"/>
      <c r="O58" s="1140"/>
      <c r="P58" s="1140"/>
      <c r="Q58" s="1140"/>
      <c r="R58" s="1140">
        <v>2516404</v>
      </c>
      <c r="S58" s="1130">
        <f t="shared" si="26"/>
        <v>9672401</v>
      </c>
      <c r="T58" s="1131">
        <f t="shared" si="21"/>
        <v>47.52499896604552</v>
      </c>
      <c r="U58" s="1126">
        <f t="shared" si="4"/>
        <v>0.8442179983765614</v>
      </c>
    </row>
    <row r="59" spans="1:21" ht="18" customHeight="1">
      <c r="A59" s="860" t="s">
        <v>708</v>
      </c>
      <c r="B59" s="861" t="s">
        <v>777</v>
      </c>
      <c r="C59" s="1124">
        <f t="shared" si="22"/>
        <v>10867774</v>
      </c>
      <c r="D59" s="1140">
        <v>8089016</v>
      </c>
      <c r="E59" s="1148">
        <v>2778758</v>
      </c>
      <c r="F59" s="1140"/>
      <c r="G59" s="1129"/>
      <c r="H59" s="1124">
        <f t="shared" si="18"/>
        <v>10867774</v>
      </c>
      <c r="I59" s="1124">
        <f t="shared" si="25"/>
        <v>7395178</v>
      </c>
      <c r="J59" s="1140">
        <v>2384976</v>
      </c>
      <c r="K59" s="1140">
        <v>135409</v>
      </c>
      <c r="L59" s="1140">
        <v>0</v>
      </c>
      <c r="M59" s="1140">
        <v>4874793</v>
      </c>
      <c r="N59" s="1140"/>
      <c r="O59" s="1140"/>
      <c r="P59" s="1140"/>
      <c r="Q59" s="1140"/>
      <c r="R59" s="1140">
        <v>3472596</v>
      </c>
      <c r="S59" s="1130">
        <f t="shared" si="26"/>
        <v>8347389</v>
      </c>
      <c r="T59" s="1131">
        <f t="shared" si="21"/>
        <v>34.08146497623181</v>
      </c>
      <c r="U59" s="1126">
        <f t="shared" si="4"/>
        <v>0.6804685117669911</v>
      </c>
    </row>
    <row r="60" spans="1:21" ht="18" customHeight="1">
      <c r="A60" s="860" t="s">
        <v>780</v>
      </c>
      <c r="B60" s="861" t="s">
        <v>788</v>
      </c>
      <c r="C60" s="1124">
        <f t="shared" si="22"/>
        <v>9142647</v>
      </c>
      <c r="D60" s="1149">
        <v>5020928</v>
      </c>
      <c r="E60" s="1129">
        <v>4121719</v>
      </c>
      <c r="F60" s="1129">
        <v>111375</v>
      </c>
      <c r="G60" s="1149"/>
      <c r="H60" s="1124">
        <f t="shared" si="18"/>
        <v>9031272</v>
      </c>
      <c r="I60" s="1124">
        <f t="shared" si="25"/>
        <v>2693362</v>
      </c>
      <c r="J60" s="1150">
        <v>1010316</v>
      </c>
      <c r="K60" s="1129">
        <v>514661</v>
      </c>
      <c r="L60" s="1149"/>
      <c r="M60" s="1129">
        <v>1168385</v>
      </c>
      <c r="N60" s="1149"/>
      <c r="O60" s="1149"/>
      <c r="P60" s="1149"/>
      <c r="Q60" s="1149"/>
      <c r="R60" s="1129">
        <v>6337910</v>
      </c>
      <c r="S60" s="1130">
        <f t="shared" si="26"/>
        <v>7506295</v>
      </c>
      <c r="T60" s="1131">
        <f t="shared" si="21"/>
        <v>56.61983053150672</v>
      </c>
      <c r="U60" s="1126">
        <f t="shared" si="4"/>
        <v>0.2982262077811409</v>
      </c>
    </row>
    <row r="61" spans="1:21" ht="18" customHeight="1">
      <c r="A61" s="1127" t="s">
        <v>72</v>
      </c>
      <c r="B61" s="1128" t="s">
        <v>707</v>
      </c>
      <c r="C61" s="1124">
        <f t="shared" si="22"/>
        <v>57577172</v>
      </c>
      <c r="D61" s="1124">
        <f>SUM(D62:D67)</f>
        <v>34688027</v>
      </c>
      <c r="E61" s="1124">
        <f aca="true" t="shared" si="27" ref="E61:S61">SUM(E62:E67)</f>
        <v>22889145</v>
      </c>
      <c r="F61" s="1124">
        <f t="shared" si="27"/>
        <v>186487</v>
      </c>
      <c r="G61" s="1124">
        <f t="shared" si="27"/>
        <v>0</v>
      </c>
      <c r="H61" s="1124">
        <f t="shared" si="27"/>
        <v>57390685</v>
      </c>
      <c r="I61" s="1124">
        <f t="shared" si="27"/>
        <v>31551791</v>
      </c>
      <c r="J61" s="1124">
        <f t="shared" si="27"/>
        <v>8292753</v>
      </c>
      <c r="K61" s="1124">
        <f t="shared" si="27"/>
        <v>2600488</v>
      </c>
      <c r="L61" s="1124">
        <f t="shared" si="27"/>
        <v>0</v>
      </c>
      <c r="M61" s="1124">
        <f t="shared" si="27"/>
        <v>20655688</v>
      </c>
      <c r="N61" s="1124">
        <f t="shared" si="27"/>
        <v>2862</v>
      </c>
      <c r="O61" s="1124">
        <f t="shared" si="27"/>
        <v>0</v>
      </c>
      <c r="P61" s="1124">
        <f t="shared" si="27"/>
        <v>0</v>
      </c>
      <c r="Q61" s="1124">
        <f t="shared" si="27"/>
        <v>0</v>
      </c>
      <c r="R61" s="1124">
        <f t="shared" si="27"/>
        <v>25838894</v>
      </c>
      <c r="S61" s="1124">
        <f t="shared" si="27"/>
        <v>46497444</v>
      </c>
      <c r="T61" s="1125">
        <f t="shared" si="21"/>
        <v>34.52495295750406</v>
      </c>
      <c r="U61" s="1126">
        <f t="shared" si="4"/>
        <v>0.5497719882590703</v>
      </c>
    </row>
    <row r="62" spans="1:21" ht="18" customHeight="1">
      <c r="A62" s="860" t="s">
        <v>706</v>
      </c>
      <c r="B62" s="861" t="s">
        <v>705</v>
      </c>
      <c r="C62" s="1124">
        <f t="shared" si="22"/>
        <v>13445141</v>
      </c>
      <c r="D62" s="1129">
        <v>9928847</v>
      </c>
      <c r="E62" s="1129">
        <v>3516294</v>
      </c>
      <c r="F62" s="1129">
        <v>0</v>
      </c>
      <c r="G62" s="1129"/>
      <c r="H62" s="1124">
        <f t="shared" si="18"/>
        <v>13445141</v>
      </c>
      <c r="I62" s="1124">
        <f t="shared" si="25"/>
        <v>7150290</v>
      </c>
      <c r="J62" s="1129">
        <v>1952951</v>
      </c>
      <c r="K62" s="1129">
        <v>414397</v>
      </c>
      <c r="L62" s="1129">
        <v>0</v>
      </c>
      <c r="M62" s="1129">
        <v>4782942</v>
      </c>
      <c r="N62" s="1129">
        <v>0</v>
      </c>
      <c r="O62" s="1129">
        <v>0</v>
      </c>
      <c r="P62" s="1129">
        <v>0</v>
      </c>
      <c r="Q62" s="1129">
        <v>0</v>
      </c>
      <c r="R62" s="1129">
        <v>6294851</v>
      </c>
      <c r="S62" s="1130">
        <f t="shared" si="26"/>
        <v>11077793</v>
      </c>
      <c r="T62" s="1131">
        <f t="shared" si="21"/>
        <v>33.10841937879443</v>
      </c>
      <c r="U62" s="1126">
        <f t="shared" si="4"/>
        <v>0.5318121989200411</v>
      </c>
    </row>
    <row r="63" spans="1:21" ht="18" customHeight="1">
      <c r="A63" s="860" t="s">
        <v>704</v>
      </c>
      <c r="B63" s="861" t="s">
        <v>703</v>
      </c>
      <c r="C63" s="1124">
        <f t="shared" si="22"/>
        <v>5550720</v>
      </c>
      <c r="D63" s="1129">
        <v>1811880</v>
      </c>
      <c r="E63" s="1129">
        <v>3738840</v>
      </c>
      <c r="F63" s="1129">
        <v>5200</v>
      </c>
      <c r="G63" s="1129"/>
      <c r="H63" s="1124">
        <f t="shared" si="18"/>
        <v>5545520</v>
      </c>
      <c r="I63" s="1124">
        <f t="shared" si="25"/>
        <v>4154019</v>
      </c>
      <c r="J63" s="1129">
        <v>1342421</v>
      </c>
      <c r="K63" s="1129">
        <v>105332</v>
      </c>
      <c r="L63" s="1129">
        <v>0</v>
      </c>
      <c r="M63" s="1129">
        <v>2706266</v>
      </c>
      <c r="N63" s="1129">
        <v>0</v>
      </c>
      <c r="O63" s="1129">
        <v>0</v>
      </c>
      <c r="P63" s="1129">
        <v>0</v>
      </c>
      <c r="Q63" s="1129">
        <v>0</v>
      </c>
      <c r="R63" s="1129">
        <v>1391501</v>
      </c>
      <c r="S63" s="1130">
        <f t="shared" si="26"/>
        <v>4097767</v>
      </c>
      <c r="T63" s="1131">
        <f t="shared" si="21"/>
        <v>34.85186273823013</v>
      </c>
      <c r="U63" s="1126">
        <f t="shared" si="4"/>
        <v>0.749076551883322</v>
      </c>
    </row>
    <row r="64" spans="1:21" ht="18" customHeight="1">
      <c r="A64" s="860" t="s">
        <v>702</v>
      </c>
      <c r="B64" s="861" t="s">
        <v>701</v>
      </c>
      <c r="C64" s="1124">
        <f t="shared" si="22"/>
        <v>6349614</v>
      </c>
      <c r="D64" s="1129">
        <v>2534316</v>
      </c>
      <c r="E64" s="1129">
        <v>3815298</v>
      </c>
      <c r="F64" s="1129">
        <v>117600</v>
      </c>
      <c r="G64" s="1129"/>
      <c r="H64" s="1124">
        <f t="shared" si="18"/>
        <v>6232014</v>
      </c>
      <c r="I64" s="1124">
        <f t="shared" si="25"/>
        <v>3340453</v>
      </c>
      <c r="J64" s="1129">
        <v>1023815</v>
      </c>
      <c r="K64" s="1129">
        <v>234645</v>
      </c>
      <c r="L64" s="1129">
        <v>0</v>
      </c>
      <c r="M64" s="856">
        <v>2079131</v>
      </c>
      <c r="N64" s="1129">
        <v>2862</v>
      </c>
      <c r="O64" s="1129">
        <v>0</v>
      </c>
      <c r="P64" s="1129">
        <v>0</v>
      </c>
      <c r="Q64" s="1129">
        <v>0</v>
      </c>
      <c r="R64" s="1129">
        <v>2891561</v>
      </c>
      <c r="S64" s="1130">
        <f t="shared" si="26"/>
        <v>4973554</v>
      </c>
      <c r="T64" s="1131">
        <f t="shared" si="21"/>
        <v>37.67333352691985</v>
      </c>
      <c r="U64" s="1126">
        <f t="shared" si="4"/>
        <v>0.5360150025336914</v>
      </c>
    </row>
    <row r="65" spans="1:21" ht="18" customHeight="1">
      <c r="A65" s="860" t="s">
        <v>700</v>
      </c>
      <c r="B65" s="861" t="s">
        <v>803</v>
      </c>
      <c r="C65" s="1124">
        <f t="shared" si="22"/>
        <v>15807660</v>
      </c>
      <c r="D65" s="1129">
        <v>11448256</v>
      </c>
      <c r="E65" s="1129">
        <v>4359404</v>
      </c>
      <c r="F65" s="1129">
        <v>63687</v>
      </c>
      <c r="G65" s="1129"/>
      <c r="H65" s="1124">
        <f t="shared" si="18"/>
        <v>15743973</v>
      </c>
      <c r="I65" s="1124">
        <f t="shared" si="25"/>
        <v>7746860</v>
      </c>
      <c r="J65" s="1129">
        <v>1415035</v>
      </c>
      <c r="K65" s="1129">
        <v>1280772</v>
      </c>
      <c r="L65" s="1129">
        <v>0</v>
      </c>
      <c r="M65" s="856">
        <v>5051053</v>
      </c>
      <c r="N65" s="1129">
        <v>0</v>
      </c>
      <c r="O65" s="1129">
        <v>0</v>
      </c>
      <c r="P65" s="1129">
        <v>0</v>
      </c>
      <c r="Q65" s="1129">
        <v>0</v>
      </c>
      <c r="R65" s="1129">
        <v>7997113</v>
      </c>
      <c r="S65" s="1130">
        <f t="shared" si="26"/>
        <v>13048166</v>
      </c>
      <c r="T65" s="1131">
        <f t="shared" si="21"/>
        <v>34.79870554005107</v>
      </c>
      <c r="U65" s="1126">
        <f t="shared" si="4"/>
        <v>0.4920524190431475</v>
      </c>
    </row>
    <row r="66" spans="1:21" ht="18" customHeight="1">
      <c r="A66" s="860" t="s">
        <v>698</v>
      </c>
      <c r="B66" s="861" t="s">
        <v>699</v>
      </c>
      <c r="C66" s="1124">
        <f t="shared" si="22"/>
        <v>11080388</v>
      </c>
      <c r="D66" s="1129">
        <v>5684209</v>
      </c>
      <c r="E66" s="1129">
        <v>5396179</v>
      </c>
      <c r="F66" s="1129">
        <v>0</v>
      </c>
      <c r="G66" s="1129"/>
      <c r="H66" s="1124">
        <f t="shared" si="18"/>
        <v>11080388</v>
      </c>
      <c r="I66" s="1124">
        <f t="shared" si="25"/>
        <v>6664055</v>
      </c>
      <c r="J66" s="1129">
        <v>1793551</v>
      </c>
      <c r="K66" s="1129">
        <v>487365</v>
      </c>
      <c r="L66" s="1129">
        <v>0</v>
      </c>
      <c r="M66" s="1129">
        <v>4383139</v>
      </c>
      <c r="N66" s="1129">
        <v>0</v>
      </c>
      <c r="O66" s="1129">
        <v>0</v>
      </c>
      <c r="P66" s="1129">
        <v>0</v>
      </c>
      <c r="Q66" s="1129">
        <v>0</v>
      </c>
      <c r="R66" s="1129">
        <v>4416333</v>
      </c>
      <c r="S66" s="1130">
        <f t="shared" si="26"/>
        <v>8799472</v>
      </c>
      <c r="T66" s="1131">
        <f t="shared" si="21"/>
        <v>34.227148485419164</v>
      </c>
      <c r="U66" s="1126">
        <f t="shared" si="4"/>
        <v>0.601427946385993</v>
      </c>
    </row>
    <row r="67" spans="1:21" ht="18" customHeight="1">
      <c r="A67" s="860" t="s">
        <v>802</v>
      </c>
      <c r="B67" s="861" t="s">
        <v>779</v>
      </c>
      <c r="C67" s="1124">
        <f t="shared" si="22"/>
        <v>5343649</v>
      </c>
      <c r="D67" s="1129">
        <v>3280519</v>
      </c>
      <c r="E67" s="1129">
        <v>2063130</v>
      </c>
      <c r="F67" s="1129">
        <v>0</v>
      </c>
      <c r="G67" s="1129"/>
      <c r="H67" s="1124">
        <f t="shared" si="18"/>
        <v>5343649</v>
      </c>
      <c r="I67" s="1124">
        <f t="shared" si="25"/>
        <v>2496114</v>
      </c>
      <c r="J67" s="1129">
        <v>764980</v>
      </c>
      <c r="K67" s="1129">
        <v>77977</v>
      </c>
      <c r="L67" s="1129">
        <v>0</v>
      </c>
      <c r="M67" s="1129">
        <v>1653157</v>
      </c>
      <c r="N67" s="1129">
        <v>0</v>
      </c>
      <c r="O67" s="1129">
        <v>0</v>
      </c>
      <c r="P67" s="1129">
        <v>0</v>
      </c>
      <c r="Q67" s="1129">
        <v>0</v>
      </c>
      <c r="R67" s="1129">
        <v>2847535</v>
      </c>
      <c r="S67" s="1130">
        <f t="shared" si="26"/>
        <v>4500692</v>
      </c>
      <c r="T67" s="1131">
        <f t="shared" si="21"/>
        <v>33.770773290001976</v>
      </c>
      <c r="U67" s="1126">
        <f t="shared" si="4"/>
        <v>0.4671178814327064</v>
      </c>
    </row>
    <row r="68" spans="1:21" ht="18" customHeight="1">
      <c r="A68" s="1127" t="s">
        <v>73</v>
      </c>
      <c r="B68" s="1128" t="s">
        <v>697</v>
      </c>
      <c r="C68" s="1124">
        <f t="shared" si="22"/>
        <v>154925996</v>
      </c>
      <c r="D68" s="1124">
        <f>SUM(D69:D73)</f>
        <v>119714458</v>
      </c>
      <c r="E68" s="1124">
        <f>SUM(E69:E73)</f>
        <v>35211538</v>
      </c>
      <c r="F68" s="1124">
        <f>SUM(F69:F73)</f>
        <v>13408526</v>
      </c>
      <c r="G68" s="1124">
        <f>SUM(G69:G73)</f>
        <v>0</v>
      </c>
      <c r="H68" s="1124">
        <f t="shared" si="18"/>
        <v>141517470</v>
      </c>
      <c r="I68" s="1124">
        <f t="shared" si="25"/>
        <v>73737450</v>
      </c>
      <c r="J68" s="1124">
        <f aca="true" t="shared" si="28" ref="J68:R68">SUM(J69:J73)</f>
        <v>20285512</v>
      </c>
      <c r="K68" s="1124">
        <f t="shared" si="28"/>
        <v>4220700</v>
      </c>
      <c r="L68" s="1124">
        <f t="shared" si="28"/>
        <v>0</v>
      </c>
      <c r="M68" s="1124">
        <f t="shared" si="28"/>
        <v>49198388</v>
      </c>
      <c r="N68" s="1124">
        <f t="shared" si="28"/>
        <v>0</v>
      </c>
      <c r="O68" s="1124">
        <f t="shared" si="28"/>
        <v>32850</v>
      </c>
      <c r="P68" s="1124">
        <f t="shared" si="28"/>
        <v>0</v>
      </c>
      <c r="Q68" s="1124">
        <f t="shared" si="28"/>
        <v>0</v>
      </c>
      <c r="R68" s="1124">
        <f t="shared" si="28"/>
        <v>67780020</v>
      </c>
      <c r="S68" s="1130">
        <f t="shared" si="26"/>
        <v>117011258</v>
      </c>
      <c r="T68" s="1131">
        <f t="shared" si="21"/>
        <v>33.234417517828454</v>
      </c>
      <c r="U68" s="1126">
        <f t="shared" si="4"/>
        <v>0.5210483907039887</v>
      </c>
    </row>
    <row r="69" spans="1:21" ht="18" customHeight="1">
      <c r="A69" s="860" t="s">
        <v>696</v>
      </c>
      <c r="B69" s="1151" t="s">
        <v>692</v>
      </c>
      <c r="C69" s="1124">
        <f t="shared" si="22"/>
        <v>13333525</v>
      </c>
      <c r="D69" s="1152">
        <v>12197590</v>
      </c>
      <c r="E69" s="1152">
        <v>1135935</v>
      </c>
      <c r="F69" s="1152">
        <v>8480</v>
      </c>
      <c r="G69" s="1153"/>
      <c r="H69" s="1124">
        <f t="shared" si="18"/>
        <v>13325045</v>
      </c>
      <c r="I69" s="1124">
        <f t="shared" si="25"/>
        <v>877033</v>
      </c>
      <c r="J69" s="1152">
        <v>273255</v>
      </c>
      <c r="K69" s="1152">
        <v>81049</v>
      </c>
      <c r="L69" s="1152"/>
      <c r="M69" s="1152">
        <v>522729</v>
      </c>
      <c r="N69" s="1152"/>
      <c r="O69" s="1152"/>
      <c r="P69" s="1152"/>
      <c r="Q69" s="1152"/>
      <c r="R69" s="1152">
        <v>12448012</v>
      </c>
      <c r="S69" s="1130">
        <f t="shared" si="26"/>
        <v>12970741</v>
      </c>
      <c r="T69" s="1131">
        <f t="shared" si="21"/>
        <v>40.39802379157911</v>
      </c>
      <c r="U69" s="1126">
        <f t="shared" si="4"/>
        <v>0.0658183893562836</v>
      </c>
    </row>
    <row r="70" spans="1:21" ht="18" customHeight="1">
      <c r="A70" s="860" t="s">
        <v>695</v>
      </c>
      <c r="B70" s="1154" t="s">
        <v>789</v>
      </c>
      <c r="C70" s="1124">
        <f t="shared" si="22"/>
        <v>33686422</v>
      </c>
      <c r="D70" s="1155">
        <v>30224574</v>
      </c>
      <c r="E70" s="1155">
        <v>3461848</v>
      </c>
      <c r="F70" s="1155">
        <v>78544</v>
      </c>
      <c r="G70" s="1153"/>
      <c r="H70" s="1124">
        <f t="shared" si="18"/>
        <v>33607878</v>
      </c>
      <c r="I70" s="1124">
        <f t="shared" si="25"/>
        <v>16692625</v>
      </c>
      <c r="J70" s="1155">
        <v>4870013</v>
      </c>
      <c r="K70" s="1155">
        <v>1151776</v>
      </c>
      <c r="L70" s="1155"/>
      <c r="M70" s="1155">
        <v>10670836</v>
      </c>
      <c r="N70" s="1155"/>
      <c r="O70" s="1155"/>
      <c r="P70" s="1155"/>
      <c r="Q70" s="1155"/>
      <c r="R70" s="1155">
        <v>16915253</v>
      </c>
      <c r="S70" s="1130">
        <f t="shared" si="26"/>
        <v>27586089</v>
      </c>
      <c r="T70" s="1131">
        <f t="shared" si="21"/>
        <v>36.074547891658746</v>
      </c>
      <c r="U70" s="1126">
        <f t="shared" si="4"/>
        <v>0.4966878599118933</v>
      </c>
    </row>
    <row r="71" spans="1:21" ht="18" customHeight="1">
      <c r="A71" s="860" t="s">
        <v>694</v>
      </c>
      <c r="B71" s="1151" t="s">
        <v>790</v>
      </c>
      <c r="C71" s="1124">
        <f t="shared" si="22"/>
        <v>46087179</v>
      </c>
      <c r="D71" s="1152">
        <v>37435346</v>
      </c>
      <c r="E71" s="1152">
        <v>8651833</v>
      </c>
      <c r="F71" s="1152">
        <v>2148783</v>
      </c>
      <c r="G71" s="1153"/>
      <c r="H71" s="1124">
        <f t="shared" si="18"/>
        <v>43938396</v>
      </c>
      <c r="I71" s="1124">
        <f t="shared" si="25"/>
        <v>15331920</v>
      </c>
      <c r="J71" s="1152">
        <v>3280701</v>
      </c>
      <c r="K71" s="1152">
        <v>853613</v>
      </c>
      <c r="L71" s="1152"/>
      <c r="M71" s="1152">
        <v>11197606</v>
      </c>
      <c r="N71" s="1152"/>
      <c r="O71" s="1152"/>
      <c r="P71" s="1152"/>
      <c r="Q71" s="1152"/>
      <c r="R71" s="1152">
        <v>28606476</v>
      </c>
      <c r="S71" s="1130">
        <f t="shared" si="26"/>
        <v>39804082</v>
      </c>
      <c r="T71" s="1131">
        <f t="shared" si="21"/>
        <v>26.965402898006253</v>
      </c>
      <c r="U71" s="1126">
        <f t="shared" si="4"/>
        <v>0.34894127678215653</v>
      </c>
    </row>
    <row r="72" spans="1:21" ht="18" customHeight="1">
      <c r="A72" s="860" t="s">
        <v>691</v>
      </c>
      <c r="B72" s="1154" t="s">
        <v>791</v>
      </c>
      <c r="C72" s="1124">
        <f t="shared" si="22"/>
        <v>44087913</v>
      </c>
      <c r="D72" s="1156">
        <v>31825466</v>
      </c>
      <c r="E72" s="1156">
        <v>12262447</v>
      </c>
      <c r="F72" s="1156">
        <v>11172719</v>
      </c>
      <c r="G72" s="1153"/>
      <c r="H72" s="1124">
        <f t="shared" si="18"/>
        <v>32915194</v>
      </c>
      <c r="I72" s="1124">
        <f t="shared" si="25"/>
        <v>31602182</v>
      </c>
      <c r="J72" s="1156">
        <v>9910199</v>
      </c>
      <c r="K72" s="1156">
        <v>1645592</v>
      </c>
      <c r="L72" s="1156"/>
      <c r="M72" s="1156">
        <v>20046391</v>
      </c>
      <c r="N72" s="1156"/>
      <c r="O72" s="1156"/>
      <c r="P72" s="1156"/>
      <c r="Q72" s="1156"/>
      <c r="R72" s="1156">
        <v>1313012</v>
      </c>
      <c r="S72" s="1130">
        <f t="shared" si="26"/>
        <v>21359403</v>
      </c>
      <c r="T72" s="1131">
        <f t="shared" si="21"/>
        <v>36.566433925353635</v>
      </c>
      <c r="U72" s="1126">
        <f t="shared" si="4"/>
        <v>0.9601092431659373</v>
      </c>
    </row>
    <row r="73" spans="1:21" ht="18" customHeight="1">
      <c r="A73" s="860" t="s">
        <v>792</v>
      </c>
      <c r="B73" s="1154" t="s">
        <v>793</v>
      </c>
      <c r="C73" s="1124">
        <f t="shared" si="22"/>
        <v>17730957</v>
      </c>
      <c r="D73" s="1152">
        <v>8031482</v>
      </c>
      <c r="E73" s="1152">
        <v>9699475</v>
      </c>
      <c r="F73" s="1152">
        <v>0</v>
      </c>
      <c r="G73" s="1153"/>
      <c r="H73" s="1124">
        <f t="shared" si="18"/>
        <v>17730957</v>
      </c>
      <c r="I73" s="1124">
        <f t="shared" si="25"/>
        <v>9233690</v>
      </c>
      <c r="J73" s="1152">
        <v>1951344</v>
      </c>
      <c r="K73" s="1152">
        <v>488670</v>
      </c>
      <c r="L73" s="1152"/>
      <c r="M73" s="1152">
        <v>6760826</v>
      </c>
      <c r="N73" s="1152"/>
      <c r="O73" s="1152">
        <v>32850</v>
      </c>
      <c r="P73" s="1152"/>
      <c r="Q73" s="1152"/>
      <c r="R73" s="1152">
        <v>8497267</v>
      </c>
      <c r="S73" s="1130">
        <f t="shared" si="26"/>
        <v>15290943</v>
      </c>
      <c r="T73" s="1131">
        <f t="shared" si="21"/>
        <v>26.425123650458264</v>
      </c>
      <c r="U73" s="1126">
        <f t="shared" si="4"/>
        <v>0.520766589191999</v>
      </c>
    </row>
    <row r="74" spans="1:21" ht="18" customHeight="1">
      <c r="A74" s="1127" t="s">
        <v>74</v>
      </c>
      <c r="B74" s="1128" t="s">
        <v>690</v>
      </c>
      <c r="C74" s="1124">
        <f t="shared" si="22"/>
        <v>77651178</v>
      </c>
      <c r="D74" s="1124">
        <f>SUM(D75:D79)</f>
        <v>48037666</v>
      </c>
      <c r="E74" s="1124">
        <f>SUM(E75:E79)</f>
        <v>29613512</v>
      </c>
      <c r="F74" s="1124">
        <f>SUM(F75:F79)</f>
        <v>883051</v>
      </c>
      <c r="G74" s="1124">
        <f>SUM(G75:G79)</f>
        <v>1361316</v>
      </c>
      <c r="H74" s="1124">
        <f t="shared" si="18"/>
        <v>76768127</v>
      </c>
      <c r="I74" s="1124">
        <f t="shared" si="25"/>
        <v>43256909</v>
      </c>
      <c r="J74" s="1124">
        <f>SUM(J75:J79)</f>
        <v>10631325</v>
      </c>
      <c r="K74" s="1124">
        <f>SUM(K75:K79)</f>
        <v>7178396</v>
      </c>
      <c r="L74" s="1124">
        <f>SUM(L75:L79)</f>
        <v>0</v>
      </c>
      <c r="M74" s="1124">
        <f aca="true" t="shared" si="29" ref="M74:R74">SUM(M75:M79)</f>
        <v>25161123</v>
      </c>
      <c r="N74" s="1124">
        <f t="shared" si="29"/>
        <v>286065</v>
      </c>
      <c r="O74" s="1124">
        <f t="shared" si="29"/>
        <v>0</v>
      </c>
      <c r="P74" s="1124">
        <f t="shared" si="29"/>
        <v>0</v>
      </c>
      <c r="Q74" s="1124">
        <f t="shared" si="29"/>
        <v>0</v>
      </c>
      <c r="R74" s="1124">
        <f t="shared" si="29"/>
        <v>33511218</v>
      </c>
      <c r="S74" s="1130">
        <f t="shared" si="26"/>
        <v>58958406</v>
      </c>
      <c r="T74" s="1125">
        <f t="shared" si="21"/>
        <v>41.171968621243835</v>
      </c>
      <c r="U74" s="1126">
        <f t="shared" si="4"/>
        <v>0.5634748520046607</v>
      </c>
    </row>
    <row r="75" spans="1:21" ht="18" customHeight="1">
      <c r="A75" s="860" t="s">
        <v>689</v>
      </c>
      <c r="B75" s="861" t="s">
        <v>688</v>
      </c>
      <c r="C75" s="1124">
        <f t="shared" si="22"/>
        <v>3660411</v>
      </c>
      <c r="D75" s="1157">
        <v>2660028</v>
      </c>
      <c r="E75" s="1158">
        <v>1000383</v>
      </c>
      <c r="F75" s="1158">
        <v>24000</v>
      </c>
      <c r="G75" s="1129">
        <v>0</v>
      </c>
      <c r="H75" s="1124">
        <f t="shared" si="18"/>
        <v>3636411</v>
      </c>
      <c r="I75" s="1124">
        <f t="shared" si="25"/>
        <v>1478990</v>
      </c>
      <c r="J75" s="1144">
        <v>1304560</v>
      </c>
      <c r="K75" s="1144">
        <v>27750</v>
      </c>
      <c r="L75" s="1144"/>
      <c r="M75" s="1144">
        <v>146680</v>
      </c>
      <c r="N75" s="1144">
        <v>0</v>
      </c>
      <c r="O75" s="1144"/>
      <c r="P75" s="1144"/>
      <c r="Q75" s="1144">
        <v>0</v>
      </c>
      <c r="R75" s="1145">
        <v>2157421</v>
      </c>
      <c r="S75" s="1130">
        <f t="shared" si="26"/>
        <v>2304101</v>
      </c>
      <c r="T75" s="1131">
        <f t="shared" si="21"/>
        <v>90.08242111170462</v>
      </c>
      <c r="U75" s="1126">
        <f t="shared" si="4"/>
        <v>0.40671695251169354</v>
      </c>
    </row>
    <row r="76" spans="1:21" ht="18" customHeight="1">
      <c r="A76" s="860" t="s">
        <v>687</v>
      </c>
      <c r="B76" s="861" t="s">
        <v>686</v>
      </c>
      <c r="C76" s="1124">
        <f t="shared" si="22"/>
        <v>26459147</v>
      </c>
      <c r="D76" s="1159">
        <v>16278779</v>
      </c>
      <c r="E76" s="1158">
        <v>10180368</v>
      </c>
      <c r="F76" s="1158">
        <v>796516</v>
      </c>
      <c r="G76" s="1129">
        <v>0</v>
      </c>
      <c r="H76" s="1124">
        <f t="shared" si="18"/>
        <v>25662631</v>
      </c>
      <c r="I76" s="1124">
        <f t="shared" si="25"/>
        <v>9567677</v>
      </c>
      <c r="J76" s="1144">
        <v>3623505</v>
      </c>
      <c r="K76" s="1144">
        <v>707731</v>
      </c>
      <c r="L76" s="1144"/>
      <c r="M76" s="1144">
        <v>4950376</v>
      </c>
      <c r="N76" s="1144">
        <v>286065</v>
      </c>
      <c r="O76" s="1144"/>
      <c r="P76" s="1144"/>
      <c r="Q76" s="1144"/>
      <c r="R76" s="1145">
        <v>16094954</v>
      </c>
      <c r="S76" s="1130">
        <f t="shared" si="26"/>
        <v>21331395</v>
      </c>
      <c r="T76" s="1131">
        <f t="shared" si="21"/>
        <v>45.26946300549234</v>
      </c>
      <c r="U76" s="1126">
        <f t="shared" si="4"/>
        <v>0.3728252570829546</v>
      </c>
    </row>
    <row r="77" spans="1:21" ht="18" customHeight="1">
      <c r="A77" s="860" t="s">
        <v>685</v>
      </c>
      <c r="B77" s="861" t="s">
        <v>795</v>
      </c>
      <c r="C77" s="1124">
        <f t="shared" si="22"/>
        <v>10722541</v>
      </c>
      <c r="D77" s="1157">
        <v>7350275</v>
      </c>
      <c r="E77" s="1158">
        <v>3372266</v>
      </c>
      <c r="F77" s="1158">
        <v>700</v>
      </c>
      <c r="G77" s="1129"/>
      <c r="H77" s="1124">
        <f t="shared" si="18"/>
        <v>10721841</v>
      </c>
      <c r="I77" s="1124">
        <f t="shared" si="25"/>
        <v>7699923</v>
      </c>
      <c r="J77" s="1144">
        <v>2183719</v>
      </c>
      <c r="K77" s="1144">
        <v>955975</v>
      </c>
      <c r="L77" s="1144">
        <v>0</v>
      </c>
      <c r="M77" s="1144">
        <v>4560229</v>
      </c>
      <c r="N77" s="1144"/>
      <c r="O77" s="1144"/>
      <c r="P77" s="1144"/>
      <c r="Q77" s="1144">
        <v>0</v>
      </c>
      <c r="R77" s="1145">
        <v>3021918</v>
      </c>
      <c r="S77" s="1130">
        <f t="shared" si="26"/>
        <v>7582147</v>
      </c>
      <c r="T77" s="1131">
        <f t="shared" si="21"/>
        <v>40.775654509791856</v>
      </c>
      <c r="U77" s="1126">
        <f t="shared" si="4"/>
        <v>0.7181530671831451</v>
      </c>
    </row>
    <row r="78" spans="1:21" ht="18" customHeight="1">
      <c r="A78" s="860" t="s">
        <v>684</v>
      </c>
      <c r="B78" s="861" t="s">
        <v>683</v>
      </c>
      <c r="C78" s="1124">
        <f t="shared" si="22"/>
        <v>28822674</v>
      </c>
      <c r="D78" s="1160">
        <v>17233938</v>
      </c>
      <c r="E78" s="1129">
        <v>11588736</v>
      </c>
      <c r="F78" s="1158">
        <v>44935</v>
      </c>
      <c r="G78" s="1149">
        <v>1361316</v>
      </c>
      <c r="H78" s="1124">
        <f t="shared" si="18"/>
        <v>28777739</v>
      </c>
      <c r="I78" s="1124">
        <f t="shared" si="25"/>
        <v>19224406</v>
      </c>
      <c r="J78" s="1144">
        <v>2668597</v>
      </c>
      <c r="K78" s="1129">
        <v>4565909</v>
      </c>
      <c r="L78" s="1129">
        <v>0</v>
      </c>
      <c r="M78" s="1129">
        <v>11989900</v>
      </c>
      <c r="N78" s="1129">
        <v>0</v>
      </c>
      <c r="O78" s="1129">
        <v>0</v>
      </c>
      <c r="P78" s="1129">
        <v>0</v>
      </c>
      <c r="Q78" s="1129">
        <v>0</v>
      </c>
      <c r="R78" s="1129">
        <v>9553333</v>
      </c>
      <c r="S78" s="1130">
        <f t="shared" si="26"/>
        <v>21543233</v>
      </c>
      <c r="T78" s="1131">
        <f t="shared" si="21"/>
        <v>37.63188313854795</v>
      </c>
      <c r="U78" s="1126">
        <f t="shared" si="4"/>
        <v>0.6680304522881384</v>
      </c>
    </row>
    <row r="79" spans="1:21" ht="18" customHeight="1">
      <c r="A79" s="860" t="s">
        <v>794</v>
      </c>
      <c r="B79" s="1161" t="s">
        <v>778</v>
      </c>
      <c r="C79" s="1124">
        <f t="shared" si="22"/>
        <v>7986405</v>
      </c>
      <c r="D79" s="1157">
        <v>4514646</v>
      </c>
      <c r="E79" s="1158">
        <v>3471759</v>
      </c>
      <c r="F79" s="1158">
        <v>16900</v>
      </c>
      <c r="G79" s="1129"/>
      <c r="H79" s="1124">
        <f t="shared" si="18"/>
        <v>7969505</v>
      </c>
      <c r="I79" s="1124">
        <f t="shared" si="25"/>
        <v>5285913</v>
      </c>
      <c r="J79" s="1144">
        <v>850944</v>
      </c>
      <c r="K79" s="1144">
        <v>921031</v>
      </c>
      <c r="L79" s="1144">
        <v>0</v>
      </c>
      <c r="M79" s="1144">
        <v>3513938</v>
      </c>
      <c r="N79" s="1144"/>
      <c r="O79" s="1144">
        <v>0</v>
      </c>
      <c r="P79" s="1144"/>
      <c r="Q79" s="1144">
        <v>0</v>
      </c>
      <c r="R79" s="1145">
        <v>2683592</v>
      </c>
      <c r="S79" s="1130">
        <f t="shared" si="26"/>
        <v>6197530</v>
      </c>
      <c r="T79" s="1162">
        <f t="shared" si="21"/>
        <v>33.52259108312982</v>
      </c>
      <c r="U79" s="1126">
        <f t="shared" si="4"/>
        <v>0.6632674174870334</v>
      </c>
    </row>
    <row r="80" spans="1:21" s="400" customFormat="1" ht="29.25" customHeight="1">
      <c r="A80" s="1735"/>
      <c r="B80" s="1735"/>
      <c r="C80" s="1735"/>
      <c r="D80" s="1735"/>
      <c r="E80" s="1735"/>
      <c r="F80" s="802"/>
      <c r="G80" s="440"/>
      <c r="H80" s="877"/>
      <c r="I80" s="440"/>
      <c r="J80" s="440"/>
      <c r="K80" s="865"/>
      <c r="L80" s="440"/>
      <c r="M80" s="870"/>
      <c r="N80" s="440"/>
      <c r="O80" s="1734" t="str">
        <f>'Thong tin'!B8</f>
        <v>Trà Vinh, ngày 01 tháng 9 năm 2019</v>
      </c>
      <c r="P80" s="1734"/>
      <c r="Q80" s="1734"/>
      <c r="R80" s="1734"/>
      <c r="S80" s="1734"/>
      <c r="T80" s="1734"/>
      <c r="U80" s="850"/>
    </row>
    <row r="81" spans="1:21" s="795" customFormat="1" ht="19.5" customHeight="1">
      <c r="A81" s="789"/>
      <c r="B81" s="1728" t="s">
        <v>4</v>
      </c>
      <c r="C81" s="1728"/>
      <c r="D81" s="1728"/>
      <c r="E81" s="1728"/>
      <c r="F81" s="788"/>
      <c r="G81" s="788"/>
      <c r="H81" s="788"/>
      <c r="I81" s="788"/>
      <c r="J81" s="788"/>
      <c r="K81" s="788"/>
      <c r="L81" s="788"/>
      <c r="M81" s="788"/>
      <c r="N81" s="788"/>
      <c r="O81" s="1732" t="str">
        <f>'Thong tin'!B7</f>
        <v>PHÓ CỤC TRƯỞNG</v>
      </c>
      <c r="P81" s="1732"/>
      <c r="Q81" s="1732"/>
      <c r="R81" s="1732"/>
      <c r="S81" s="1732"/>
      <c r="T81" s="1732"/>
      <c r="U81" s="849"/>
    </row>
    <row r="82" spans="1:21" ht="18.75">
      <c r="A82" s="437"/>
      <c r="B82" s="439"/>
      <c r="C82" s="825"/>
      <c r="D82" s="825"/>
      <c r="E82" s="827"/>
      <c r="F82" s="827"/>
      <c r="G82" s="827"/>
      <c r="H82" s="827"/>
      <c r="I82" s="827"/>
      <c r="J82" s="827"/>
      <c r="K82" s="827"/>
      <c r="L82" s="827"/>
      <c r="M82" s="827"/>
      <c r="N82" s="827"/>
      <c r="O82" s="827"/>
      <c r="P82" s="827"/>
      <c r="Q82" s="827"/>
      <c r="R82" s="827"/>
      <c r="S82" s="827"/>
      <c r="T82" s="829"/>
      <c r="U82" s="829"/>
    </row>
    <row r="83" spans="1:21" ht="18.75">
      <c r="A83" s="437"/>
      <c r="B83" s="437"/>
      <c r="C83" s="830"/>
      <c r="D83" s="830"/>
      <c r="E83" s="830"/>
      <c r="F83" s="830"/>
      <c r="G83" s="830"/>
      <c r="H83" s="830"/>
      <c r="I83" s="830"/>
      <c r="J83" s="830"/>
      <c r="K83" s="830"/>
      <c r="L83" s="830"/>
      <c r="M83" s="830"/>
      <c r="N83" s="830"/>
      <c r="O83" s="830"/>
      <c r="P83" s="830"/>
      <c r="Q83" s="830"/>
      <c r="R83" s="830"/>
      <c r="S83" s="830"/>
      <c r="T83" s="830"/>
      <c r="U83" s="887"/>
    </row>
    <row r="84" spans="1:21" ht="15.75">
      <c r="A84" s="436"/>
      <c r="B84" s="1727"/>
      <c r="C84" s="1727"/>
      <c r="D84" s="1727"/>
      <c r="E84" s="793"/>
      <c r="F84" s="793"/>
      <c r="G84" s="793"/>
      <c r="H84" s="793"/>
      <c r="I84" s="793"/>
      <c r="J84" s="793"/>
      <c r="K84" s="793"/>
      <c r="L84" s="793"/>
      <c r="M84" s="793"/>
      <c r="N84" s="793"/>
      <c r="O84" s="793"/>
      <c r="P84" s="793"/>
      <c r="Q84" s="1727"/>
      <c r="R84" s="1727"/>
      <c r="S84" s="1727"/>
      <c r="T84" s="436"/>
      <c r="U84" s="436"/>
    </row>
    <row r="85" spans="1:21" ht="15.75" customHeight="1">
      <c r="A85" s="794"/>
      <c r="B85" s="436"/>
      <c r="C85" s="871"/>
      <c r="D85" s="871"/>
      <c r="E85" s="871"/>
      <c r="F85" s="871"/>
      <c r="G85" s="878"/>
      <c r="H85" s="871"/>
      <c r="I85" s="871"/>
      <c r="J85" s="871"/>
      <c r="K85" s="871"/>
      <c r="L85" s="871"/>
      <c r="M85" s="871"/>
      <c r="N85" s="871"/>
      <c r="O85" s="793"/>
      <c r="P85" s="793"/>
      <c r="Q85" s="793"/>
      <c r="R85" s="837"/>
      <c r="S85" s="436"/>
      <c r="T85" s="436"/>
      <c r="U85" s="436"/>
    </row>
    <row r="86" spans="1:21" ht="15.75" customHeight="1">
      <c r="A86" s="436"/>
      <c r="B86" s="910"/>
      <c r="C86" s="910"/>
      <c r="D86" s="910"/>
      <c r="E86" s="910"/>
      <c r="F86" s="910"/>
      <c r="G86" s="910"/>
      <c r="H86" s="910"/>
      <c r="I86" s="910"/>
      <c r="J86" s="910"/>
      <c r="K86" s="910"/>
      <c r="L86" s="910"/>
      <c r="M86" s="910"/>
      <c r="N86" s="910"/>
      <c r="O86" s="910"/>
      <c r="P86" s="910"/>
      <c r="Q86" s="793"/>
      <c r="R86" s="793"/>
      <c r="S86" s="436"/>
      <c r="T86" s="436"/>
      <c r="U86" s="436"/>
    </row>
    <row r="87" spans="1:21" ht="15.75">
      <c r="A87" s="792"/>
      <c r="B87" s="792"/>
      <c r="C87" s="792"/>
      <c r="D87" s="792"/>
      <c r="E87" s="792"/>
      <c r="F87" s="792"/>
      <c r="G87" s="792"/>
      <c r="H87" s="792"/>
      <c r="I87" s="792"/>
      <c r="J87" s="792"/>
      <c r="K87" s="792"/>
      <c r="L87" s="792"/>
      <c r="M87" s="792"/>
      <c r="N87" s="792"/>
      <c r="O87" s="792"/>
      <c r="P87" s="792"/>
      <c r="Q87" s="792"/>
      <c r="R87" s="436"/>
      <c r="S87" s="436"/>
      <c r="T87" s="436"/>
      <c r="U87" s="436"/>
    </row>
    <row r="88" spans="1:21" ht="18.75">
      <c r="A88" s="436"/>
      <c r="B88" s="1521" t="str">
        <f>'Thong tin'!B5</f>
        <v>Nhan Quốc Hải</v>
      </c>
      <c r="C88" s="1521"/>
      <c r="D88" s="1521"/>
      <c r="E88" s="1521"/>
      <c r="F88" s="436"/>
      <c r="G88" s="436"/>
      <c r="H88" s="436"/>
      <c r="I88" s="436"/>
      <c r="J88" s="436"/>
      <c r="K88" s="436"/>
      <c r="L88" s="436"/>
      <c r="M88" s="436"/>
      <c r="N88" s="436"/>
      <c r="O88" s="1521" t="str">
        <f>'Thong tin'!B6</f>
        <v>Nguyễn Minh Khiêm</v>
      </c>
      <c r="P88" s="1521"/>
      <c r="Q88" s="1521"/>
      <c r="R88" s="1521"/>
      <c r="S88" s="1521"/>
      <c r="T88" s="1521"/>
      <c r="U88" s="848"/>
    </row>
    <row r="89" spans="2:21" ht="18.75">
      <c r="B89" s="1723"/>
      <c r="C89" s="1723"/>
      <c r="D89" s="1723"/>
      <c r="E89" s="1723"/>
      <c r="P89" s="1723"/>
      <c r="Q89" s="1723"/>
      <c r="R89" s="1723"/>
      <c r="S89" s="1723"/>
      <c r="T89" s="1724"/>
      <c r="U89" s="886"/>
    </row>
  </sheetData>
  <sheetProtection/>
  <mergeCells count="36">
    <mergeCell ref="R7:R9"/>
    <mergeCell ref="I8:I9"/>
    <mergeCell ref="J8:Q8"/>
    <mergeCell ref="H7:H9"/>
    <mergeCell ref="A6:B9"/>
    <mergeCell ref="B84:D84"/>
    <mergeCell ref="C6:E6"/>
    <mergeCell ref="C7:C9"/>
    <mergeCell ref="A10:B10"/>
    <mergeCell ref="Q5:T5"/>
    <mergeCell ref="D7:E7"/>
    <mergeCell ref="D8:D9"/>
    <mergeCell ref="E8:E9"/>
    <mergeCell ref="E1:P1"/>
    <mergeCell ref="E2:P2"/>
    <mergeCell ref="E3:P3"/>
    <mergeCell ref="F6:F9"/>
    <mergeCell ref="G6:G9"/>
    <mergeCell ref="H6:R6"/>
    <mergeCell ref="A2:D2"/>
    <mergeCell ref="Q2:T2"/>
    <mergeCell ref="Q4:T4"/>
    <mergeCell ref="O81:T81"/>
    <mergeCell ref="T6:T9"/>
    <mergeCell ref="I7:Q7"/>
    <mergeCell ref="O80:T80"/>
    <mergeCell ref="S6:S9"/>
    <mergeCell ref="A3:D3"/>
    <mergeCell ref="A80:E80"/>
    <mergeCell ref="B89:E89"/>
    <mergeCell ref="P89:T89"/>
    <mergeCell ref="B88:E88"/>
    <mergeCell ref="A11:B11"/>
    <mergeCell ref="O88:T88"/>
    <mergeCell ref="Q84:S84"/>
    <mergeCell ref="B81:E81"/>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57"/>
  </sheetPr>
  <dimension ref="A1:N38"/>
  <sheetViews>
    <sheetView view="pageBreakPreview" zoomScale="80" zoomScaleSheetLayoutView="80" zoomScalePageLayoutView="0" workbookViewId="0" topLeftCell="A7">
      <selection activeCell="M14" sqref="M14:N14"/>
    </sheetView>
  </sheetViews>
  <sheetFormatPr defaultColWidth="9.00390625" defaultRowHeight="15.75"/>
  <cols>
    <col min="1" max="1" width="3.75390625" style="443" customWidth="1"/>
    <col min="2" max="2" width="16.375" style="443" customWidth="1"/>
    <col min="3" max="14" width="10.625" style="443" customWidth="1"/>
    <col min="15" max="16384" width="9.00390625" style="443" customWidth="1"/>
  </cols>
  <sheetData>
    <row r="1" spans="1:14" ht="18" customHeight="1">
      <c r="A1" s="685" t="s">
        <v>36</v>
      </c>
      <c r="B1" s="685"/>
      <c r="C1" s="685"/>
      <c r="D1" s="683"/>
      <c r="E1" s="1764" t="s">
        <v>559</v>
      </c>
      <c r="F1" s="1764"/>
      <c r="G1" s="1764"/>
      <c r="H1" s="1764"/>
      <c r="I1" s="1764"/>
      <c r="J1" s="1764"/>
      <c r="K1" s="1764"/>
      <c r="L1" s="753" t="s">
        <v>560</v>
      </c>
      <c r="M1" s="753"/>
      <c r="N1" s="753"/>
    </row>
    <row r="2" spans="1:14" ht="15.75" customHeight="1">
      <c r="A2" s="1670" t="s">
        <v>333</v>
      </c>
      <c r="B2" s="1670"/>
      <c r="C2" s="1670"/>
      <c r="D2" s="1670"/>
      <c r="E2" s="1764"/>
      <c r="F2" s="1764"/>
      <c r="G2" s="1764"/>
      <c r="H2" s="1764"/>
      <c r="I2" s="1764"/>
      <c r="J2" s="1764"/>
      <c r="K2" s="1764"/>
      <c r="L2" s="1765" t="str">
        <f>'Thong tin'!B4</f>
        <v>CTHADS TRÀ VINH</v>
      </c>
      <c r="M2" s="1765"/>
      <c r="N2" s="1765"/>
    </row>
    <row r="3" spans="1:14" ht="16.5" customHeight="1">
      <c r="A3" s="1670" t="s">
        <v>334</v>
      </c>
      <c r="B3" s="1670"/>
      <c r="C3" s="1670"/>
      <c r="D3" s="1670"/>
      <c r="E3" s="1766" t="str">
        <f>'Thong tin'!B3</f>
        <v>12 tháng / năm 2019</v>
      </c>
      <c r="F3" s="1766"/>
      <c r="G3" s="1766"/>
      <c r="H3" s="1766"/>
      <c r="I3" s="1766"/>
      <c r="J3" s="1766"/>
      <c r="K3" s="754"/>
      <c r="L3" s="1767" t="s">
        <v>627</v>
      </c>
      <c r="M3" s="1767"/>
      <c r="N3" s="1767"/>
    </row>
    <row r="4" spans="1:14" ht="15.75" customHeight="1">
      <c r="A4" s="755" t="s">
        <v>210</v>
      </c>
      <c r="B4" s="685"/>
      <c r="C4" s="685"/>
      <c r="D4" s="685"/>
      <c r="E4" s="767"/>
      <c r="F4" s="768"/>
      <c r="G4" s="768"/>
      <c r="H4" s="768"/>
      <c r="I4" s="768"/>
      <c r="J4" s="768"/>
      <c r="K4" s="769"/>
      <c r="L4" s="1757" t="s">
        <v>394</v>
      </c>
      <c r="M4" s="1757"/>
      <c r="N4" s="1757"/>
    </row>
    <row r="5" spans="1:14" ht="18" customHeight="1">
      <c r="A5" s="768"/>
      <c r="B5" s="769"/>
      <c r="C5" s="769"/>
      <c r="D5" s="1758"/>
      <c r="E5" s="1758"/>
      <c r="F5" s="1758"/>
      <c r="G5" s="1758"/>
      <c r="H5" s="1758"/>
      <c r="I5" s="1758"/>
      <c r="J5" s="1758"/>
      <c r="K5" s="1758"/>
      <c r="L5" s="756" t="s">
        <v>347</v>
      </c>
      <c r="M5" s="756"/>
      <c r="N5" s="756"/>
    </row>
    <row r="6" spans="1:14" ht="18" customHeight="1">
      <c r="A6" s="1759" t="s">
        <v>68</v>
      </c>
      <c r="B6" s="1760"/>
      <c r="C6" s="1763" t="s">
        <v>348</v>
      </c>
      <c r="D6" s="1763"/>
      <c r="E6" s="1763"/>
      <c r="F6" s="1763"/>
      <c r="G6" s="1753" t="s">
        <v>7</v>
      </c>
      <c r="H6" s="1754"/>
      <c r="I6" s="1754"/>
      <c r="J6" s="1754"/>
      <c r="K6" s="1754"/>
      <c r="L6" s="1754"/>
      <c r="M6" s="1754"/>
      <c r="N6" s="1755"/>
    </row>
    <row r="7" spans="1:14" ht="27" customHeight="1">
      <c r="A7" s="1761"/>
      <c r="B7" s="1762"/>
      <c r="C7" s="1763"/>
      <c r="D7" s="1763"/>
      <c r="E7" s="1763"/>
      <c r="F7" s="1763"/>
      <c r="G7" s="1753" t="s">
        <v>350</v>
      </c>
      <c r="H7" s="1754"/>
      <c r="I7" s="1754"/>
      <c r="J7" s="1755"/>
      <c r="K7" s="1753" t="s">
        <v>106</v>
      </c>
      <c r="L7" s="1754"/>
      <c r="M7" s="1754"/>
      <c r="N7" s="1755"/>
    </row>
    <row r="8" spans="1:14" ht="28.5" customHeight="1">
      <c r="A8" s="1761"/>
      <c r="B8" s="1762"/>
      <c r="C8" s="1753" t="s">
        <v>103</v>
      </c>
      <c r="D8" s="1755"/>
      <c r="E8" s="1753" t="s">
        <v>102</v>
      </c>
      <c r="F8" s="1755"/>
      <c r="G8" s="1753" t="s">
        <v>104</v>
      </c>
      <c r="H8" s="1756"/>
      <c r="I8" s="1753" t="s">
        <v>105</v>
      </c>
      <c r="J8" s="1756"/>
      <c r="K8" s="1753" t="s">
        <v>107</v>
      </c>
      <c r="L8" s="1756"/>
      <c r="M8" s="1753" t="s">
        <v>108</v>
      </c>
      <c r="N8" s="1756"/>
    </row>
    <row r="9" spans="1:14" ht="24.75" customHeight="1">
      <c r="A9" s="1761"/>
      <c r="B9" s="1762"/>
      <c r="C9" s="757" t="s">
        <v>3</v>
      </c>
      <c r="D9" s="758" t="s">
        <v>10</v>
      </c>
      <c r="E9" s="758" t="s">
        <v>3</v>
      </c>
      <c r="F9" s="758" t="s">
        <v>10</v>
      </c>
      <c r="G9" s="758" t="s">
        <v>3</v>
      </c>
      <c r="H9" s="758" t="s">
        <v>10</v>
      </c>
      <c r="I9" s="758" t="s">
        <v>3</v>
      </c>
      <c r="J9" s="758" t="s">
        <v>10</v>
      </c>
      <c r="K9" s="758" t="s">
        <v>3</v>
      </c>
      <c r="L9" s="758" t="s">
        <v>10</v>
      </c>
      <c r="M9" s="758" t="s">
        <v>3</v>
      </c>
      <c r="N9" s="758" t="s">
        <v>10</v>
      </c>
    </row>
    <row r="10" spans="1:14" s="446" customFormat="1" ht="18" customHeight="1">
      <c r="A10" s="1750" t="s">
        <v>6</v>
      </c>
      <c r="B10" s="1750"/>
      <c r="C10" s="759">
        <v>1</v>
      </c>
      <c r="D10" s="759">
        <v>2</v>
      </c>
      <c r="E10" s="759">
        <v>3</v>
      </c>
      <c r="F10" s="759">
        <v>4</v>
      </c>
      <c r="G10" s="759">
        <v>5</v>
      </c>
      <c r="H10" s="759">
        <v>6</v>
      </c>
      <c r="I10" s="759">
        <v>7</v>
      </c>
      <c r="J10" s="759">
        <v>8</v>
      </c>
      <c r="K10" s="759">
        <v>9</v>
      </c>
      <c r="L10" s="759">
        <v>10</v>
      </c>
      <c r="M10" s="759">
        <v>11</v>
      </c>
      <c r="N10" s="759">
        <v>12</v>
      </c>
    </row>
    <row r="11" spans="1:14" s="446" customFormat="1" ht="18" customHeight="1">
      <c r="A11" s="1751" t="s">
        <v>678</v>
      </c>
      <c r="B11" s="1752"/>
      <c r="C11" s="892">
        <f>SUM(C12:C13)</f>
        <v>93</v>
      </c>
      <c r="D11" s="892">
        <f aca="true" t="shared" si="0" ref="D11:N11">SUM(D12:D13)</f>
        <v>280519</v>
      </c>
      <c r="E11" s="892">
        <f t="shared" si="0"/>
        <v>75</v>
      </c>
      <c r="F11" s="892">
        <f t="shared" si="0"/>
        <v>200602</v>
      </c>
      <c r="G11" s="1163">
        <f t="shared" si="0"/>
        <v>66</v>
      </c>
      <c r="H11" s="1163">
        <f t="shared" si="0"/>
        <v>171494</v>
      </c>
      <c r="I11" s="1163">
        <f t="shared" si="0"/>
        <v>63</v>
      </c>
      <c r="J11" s="1163">
        <f t="shared" si="0"/>
        <v>159388</v>
      </c>
      <c r="K11" s="1163">
        <f t="shared" si="0"/>
        <v>27</v>
      </c>
      <c r="L11" s="1163">
        <f t="shared" si="0"/>
        <v>109025</v>
      </c>
      <c r="M11" s="1163">
        <f t="shared" si="0"/>
        <v>12</v>
      </c>
      <c r="N11" s="1163">
        <f t="shared" si="0"/>
        <v>41214</v>
      </c>
    </row>
    <row r="12" spans="1:14" s="446" customFormat="1" ht="18" customHeight="1">
      <c r="A12" s="732" t="s">
        <v>0</v>
      </c>
      <c r="B12" s="760" t="s">
        <v>677</v>
      </c>
      <c r="C12" s="892">
        <f>+G12+K12</f>
        <v>0</v>
      </c>
      <c r="D12" s="892">
        <f>+H12+L12</f>
        <v>0</v>
      </c>
      <c r="E12" s="892">
        <f>+I12+M12</f>
        <v>0</v>
      </c>
      <c r="F12" s="892">
        <f>+J12+N12</f>
        <v>0</v>
      </c>
      <c r="G12" s="1164"/>
      <c r="H12" s="1164"/>
      <c r="I12" s="1164"/>
      <c r="J12" s="1164"/>
      <c r="K12" s="1164"/>
      <c r="L12" s="1164"/>
      <c r="M12" s="1164"/>
      <c r="N12" s="1164"/>
    </row>
    <row r="13" spans="1:14" s="446" customFormat="1" ht="18" customHeight="1">
      <c r="A13" s="761" t="s">
        <v>1</v>
      </c>
      <c r="B13" s="760" t="s">
        <v>676</v>
      </c>
      <c r="C13" s="892">
        <f aca="true" t="shared" si="1" ref="C13:N13">SUM(C14:C22)</f>
        <v>93</v>
      </c>
      <c r="D13" s="892">
        <f t="shared" si="1"/>
        <v>280519</v>
      </c>
      <c r="E13" s="892">
        <f t="shared" si="1"/>
        <v>75</v>
      </c>
      <c r="F13" s="892">
        <f t="shared" si="1"/>
        <v>200602</v>
      </c>
      <c r="G13" s="1163">
        <f t="shared" si="1"/>
        <v>66</v>
      </c>
      <c r="H13" s="1163">
        <f t="shared" si="1"/>
        <v>171494</v>
      </c>
      <c r="I13" s="1163">
        <f t="shared" si="1"/>
        <v>63</v>
      </c>
      <c r="J13" s="1163">
        <f t="shared" si="1"/>
        <v>159388</v>
      </c>
      <c r="K13" s="1163">
        <f t="shared" si="1"/>
        <v>27</v>
      </c>
      <c r="L13" s="1163">
        <f t="shared" si="1"/>
        <v>109025</v>
      </c>
      <c r="M13" s="1163">
        <f t="shared" si="1"/>
        <v>12</v>
      </c>
      <c r="N13" s="1163">
        <f t="shared" si="1"/>
        <v>41214</v>
      </c>
    </row>
    <row r="14" spans="1:14" s="446" customFormat="1" ht="18" customHeight="1">
      <c r="A14" s="761" t="s">
        <v>51</v>
      </c>
      <c r="B14" s="760" t="s">
        <v>669</v>
      </c>
      <c r="C14" s="1067">
        <f>G14+K14</f>
        <v>31</v>
      </c>
      <c r="D14" s="1067">
        <f>H14+L14</f>
        <v>103511</v>
      </c>
      <c r="E14" s="1067">
        <f>I14+M14</f>
        <v>20</v>
      </c>
      <c r="F14" s="1067">
        <f>J14+N14</f>
        <v>55795</v>
      </c>
      <c r="G14" s="1165">
        <v>20</v>
      </c>
      <c r="H14" s="1166">
        <v>55795</v>
      </c>
      <c r="I14" s="1165">
        <v>20</v>
      </c>
      <c r="J14" s="1166">
        <v>55795</v>
      </c>
      <c r="K14" s="1166">
        <v>11</v>
      </c>
      <c r="L14" s="1166">
        <v>47716</v>
      </c>
      <c r="M14" s="1166"/>
      <c r="N14" s="1166"/>
    </row>
    <row r="15" spans="1:14" s="446" customFormat="1" ht="18" customHeight="1">
      <c r="A15" s="761" t="s">
        <v>52</v>
      </c>
      <c r="B15" s="760" t="s">
        <v>668</v>
      </c>
      <c r="C15" s="1067">
        <f aca="true" t="shared" si="2" ref="C15:C22">G15+K15</f>
        <v>0</v>
      </c>
      <c r="D15" s="1067">
        <f aca="true" t="shared" si="3" ref="D15:D22">H15+L15</f>
        <v>0</v>
      </c>
      <c r="E15" s="1067">
        <f aca="true" t="shared" si="4" ref="E15:E22">I15+M15</f>
        <v>0</v>
      </c>
      <c r="F15" s="1067">
        <f aca="true" t="shared" si="5" ref="F15:F22">J15+N15</f>
        <v>0</v>
      </c>
      <c r="G15" s="1164"/>
      <c r="H15" s="1164"/>
      <c r="I15" s="1164"/>
      <c r="J15" s="1164"/>
      <c r="K15" s="1164"/>
      <c r="L15" s="1164"/>
      <c r="M15" s="1164"/>
      <c r="N15" s="1164"/>
    </row>
    <row r="16" spans="1:14" s="446" customFormat="1" ht="18" customHeight="1">
      <c r="A16" s="761" t="s">
        <v>57</v>
      </c>
      <c r="B16" s="760" t="s">
        <v>667</v>
      </c>
      <c r="C16" s="1067">
        <f t="shared" si="2"/>
        <v>0</v>
      </c>
      <c r="D16" s="1067">
        <f t="shared" si="3"/>
        <v>0</v>
      </c>
      <c r="E16" s="1067">
        <f t="shared" si="4"/>
        <v>0</v>
      </c>
      <c r="F16" s="1067">
        <f t="shared" si="5"/>
        <v>0</v>
      </c>
      <c r="G16" s="1166"/>
      <c r="H16" s="1166"/>
      <c r="I16" s="1163"/>
      <c r="J16" s="1166"/>
      <c r="K16" s="1166"/>
      <c r="L16" s="1166"/>
      <c r="M16" s="1166"/>
      <c r="N16" s="1166"/>
    </row>
    <row r="17" spans="1:14" s="446" customFormat="1" ht="18" customHeight="1">
      <c r="A17" s="761" t="s">
        <v>69</v>
      </c>
      <c r="B17" s="760" t="s">
        <v>666</v>
      </c>
      <c r="C17" s="1067">
        <f t="shared" si="2"/>
        <v>3</v>
      </c>
      <c r="D17" s="1067">
        <f t="shared" si="3"/>
        <v>4261</v>
      </c>
      <c r="E17" s="1067">
        <f t="shared" si="4"/>
        <v>2</v>
      </c>
      <c r="F17" s="1067">
        <f t="shared" si="5"/>
        <v>1525</v>
      </c>
      <c r="G17" s="1166">
        <v>3</v>
      </c>
      <c r="H17" s="1166">
        <v>4261</v>
      </c>
      <c r="I17" s="1163">
        <v>2</v>
      </c>
      <c r="J17" s="1166">
        <v>1525</v>
      </c>
      <c r="K17" s="1166"/>
      <c r="L17" s="1166"/>
      <c r="M17" s="1166"/>
      <c r="N17" s="1166"/>
    </row>
    <row r="18" spans="1:14" s="446" customFormat="1" ht="18" customHeight="1">
      <c r="A18" s="761" t="s">
        <v>70</v>
      </c>
      <c r="B18" s="760" t="s">
        <v>665</v>
      </c>
      <c r="C18" s="1067">
        <f t="shared" si="2"/>
        <v>20</v>
      </c>
      <c r="D18" s="1067">
        <f t="shared" si="3"/>
        <v>90946</v>
      </c>
      <c r="E18" s="1067">
        <f t="shared" si="4"/>
        <v>18</v>
      </c>
      <c r="F18" s="1067">
        <f t="shared" si="5"/>
        <v>81576</v>
      </c>
      <c r="G18" s="1167">
        <v>8</v>
      </c>
      <c r="H18" s="1167">
        <v>49732</v>
      </c>
      <c r="I18" s="1167">
        <v>6</v>
      </c>
      <c r="J18" s="1167">
        <v>40362</v>
      </c>
      <c r="K18" s="1167">
        <v>12</v>
      </c>
      <c r="L18" s="1167">
        <v>41214</v>
      </c>
      <c r="M18" s="1167">
        <v>12</v>
      </c>
      <c r="N18" s="1167">
        <v>41214</v>
      </c>
    </row>
    <row r="19" spans="1:14" s="446" customFormat="1" ht="18" customHeight="1">
      <c r="A19" s="761" t="s">
        <v>71</v>
      </c>
      <c r="B19" s="760" t="s">
        <v>664</v>
      </c>
      <c r="C19" s="1067">
        <f t="shared" si="2"/>
        <v>13</v>
      </c>
      <c r="D19" s="1067">
        <f t="shared" si="3"/>
        <v>42125</v>
      </c>
      <c r="E19" s="1067">
        <f t="shared" si="4"/>
        <v>13</v>
      </c>
      <c r="F19" s="1067">
        <f t="shared" si="5"/>
        <v>42125</v>
      </c>
      <c r="G19" s="1165">
        <v>13</v>
      </c>
      <c r="H19" s="1168">
        <v>42125</v>
      </c>
      <c r="I19" s="1165">
        <v>13</v>
      </c>
      <c r="J19" s="1168">
        <v>42125</v>
      </c>
      <c r="K19" s="1168"/>
      <c r="L19" s="1168"/>
      <c r="M19" s="1168"/>
      <c r="N19" s="1168"/>
    </row>
    <row r="20" spans="1:14" s="446" customFormat="1" ht="18" customHeight="1">
      <c r="A20" s="761" t="s">
        <v>72</v>
      </c>
      <c r="B20" s="760" t="s">
        <v>663</v>
      </c>
      <c r="C20" s="1067">
        <f t="shared" si="2"/>
        <v>11</v>
      </c>
      <c r="D20" s="1067">
        <f t="shared" si="3"/>
        <v>5903</v>
      </c>
      <c r="E20" s="1067">
        <f t="shared" si="4"/>
        <v>11</v>
      </c>
      <c r="F20" s="1067">
        <f t="shared" si="5"/>
        <v>5903</v>
      </c>
      <c r="G20" s="960">
        <v>11</v>
      </c>
      <c r="H20" s="960">
        <v>5903</v>
      </c>
      <c r="I20" s="960">
        <v>11</v>
      </c>
      <c r="J20" s="960">
        <v>5903</v>
      </c>
      <c r="K20" s="960"/>
      <c r="L20" s="960"/>
      <c r="M20" s="960"/>
      <c r="N20" s="960"/>
    </row>
    <row r="21" spans="1:14" s="446" customFormat="1" ht="18" customHeight="1">
      <c r="A21" s="761" t="s">
        <v>73</v>
      </c>
      <c r="B21" s="760" t="s">
        <v>662</v>
      </c>
      <c r="C21" s="1067">
        <f t="shared" si="2"/>
        <v>14</v>
      </c>
      <c r="D21" s="1067">
        <f t="shared" si="3"/>
        <v>33333</v>
      </c>
      <c r="E21" s="1067">
        <f t="shared" si="4"/>
        <v>10</v>
      </c>
      <c r="F21" s="1067">
        <f t="shared" si="5"/>
        <v>13238</v>
      </c>
      <c r="G21" s="1167">
        <v>10</v>
      </c>
      <c r="H21" s="1167">
        <v>13238</v>
      </c>
      <c r="I21" s="1167">
        <v>10</v>
      </c>
      <c r="J21" s="1167">
        <v>13238</v>
      </c>
      <c r="K21" s="1167">
        <v>4</v>
      </c>
      <c r="L21" s="1167">
        <v>20095</v>
      </c>
      <c r="M21" s="1167"/>
      <c r="N21" s="1167"/>
    </row>
    <row r="22" spans="1:14" s="446" customFormat="1" ht="18" customHeight="1">
      <c r="A22" s="761" t="s">
        <v>74</v>
      </c>
      <c r="B22" s="760" t="s">
        <v>661</v>
      </c>
      <c r="C22" s="1067">
        <f t="shared" si="2"/>
        <v>1</v>
      </c>
      <c r="D22" s="1067">
        <f t="shared" si="3"/>
        <v>440</v>
      </c>
      <c r="E22" s="1067">
        <f t="shared" si="4"/>
        <v>1</v>
      </c>
      <c r="F22" s="1067">
        <f t="shared" si="5"/>
        <v>440</v>
      </c>
      <c r="G22" s="1165">
        <v>1</v>
      </c>
      <c r="H22" s="1165">
        <v>440</v>
      </c>
      <c r="I22" s="1165">
        <v>1</v>
      </c>
      <c r="J22" s="1165">
        <v>440</v>
      </c>
      <c r="K22" s="1165"/>
      <c r="L22" s="1165"/>
      <c r="M22" s="1165"/>
      <c r="N22" s="1165"/>
    </row>
    <row r="23" spans="1:14" s="447" customFormat="1" ht="23.25" customHeight="1">
      <c r="A23" s="769"/>
      <c r="B23" s="1747"/>
      <c r="C23" s="1747"/>
      <c r="D23" s="1747"/>
      <c r="E23" s="1747"/>
      <c r="F23" s="762"/>
      <c r="G23" s="763"/>
      <c r="H23" s="763"/>
      <c r="I23" s="763"/>
      <c r="J23" s="1747" t="str">
        <f>'Thong tin'!B8</f>
        <v>Trà Vinh, ngày 01 tháng 9 năm 2019</v>
      </c>
      <c r="K23" s="1747"/>
      <c r="L23" s="1747"/>
      <c r="M23" s="1747"/>
      <c r="N23" s="1747"/>
    </row>
    <row r="24" spans="1:14" s="449" customFormat="1" ht="24.75" customHeight="1">
      <c r="A24" s="764"/>
      <c r="B24" s="1748" t="s">
        <v>43</v>
      </c>
      <c r="C24" s="1748"/>
      <c r="D24" s="1748"/>
      <c r="E24" s="1748"/>
      <c r="F24" s="765"/>
      <c r="G24" s="766"/>
      <c r="H24" s="766"/>
      <c r="I24" s="766"/>
      <c r="J24" s="1748" t="str">
        <f>'Thong tin'!B7</f>
        <v>PHÓ CỤC TRƯỞNG</v>
      </c>
      <c r="K24" s="1748"/>
      <c r="L24" s="1748"/>
      <c r="M24" s="1748"/>
      <c r="N24" s="1748"/>
    </row>
    <row r="25" spans="1:14" s="449" customFormat="1" ht="24.75" customHeight="1">
      <c r="A25" s="448"/>
      <c r="B25" s="1749"/>
      <c r="C25" s="1749"/>
      <c r="D25" s="1749"/>
      <c r="E25" s="576"/>
      <c r="F25" s="576"/>
      <c r="G25" s="577"/>
      <c r="H25" s="577"/>
      <c r="I25" s="577"/>
      <c r="J25" s="1746"/>
      <c r="K25" s="1746"/>
      <c r="L25" s="1746"/>
      <c r="M25" s="1746"/>
      <c r="N25" s="1746"/>
    </row>
    <row r="26" spans="1:14" s="449" customFormat="1" ht="24.75" customHeight="1">
      <c r="A26" s="448"/>
      <c r="B26" s="1745"/>
      <c r="C26" s="1745"/>
      <c r="D26" s="1745"/>
      <c r="E26" s="1745"/>
      <c r="F26" s="576"/>
      <c r="G26" s="577"/>
      <c r="H26" s="577"/>
      <c r="I26" s="577"/>
      <c r="J26" s="576"/>
      <c r="K26" s="1745"/>
      <c r="L26" s="1745"/>
      <c r="M26" s="1745"/>
      <c r="N26" s="576"/>
    </row>
    <row r="27" spans="1:14" s="449" customFormat="1" ht="24.75" customHeight="1">
      <c r="A27" s="448"/>
      <c r="B27" s="576"/>
      <c r="C27" s="576"/>
      <c r="D27" s="576"/>
      <c r="E27" s="576"/>
      <c r="F27" s="576"/>
      <c r="G27" s="577"/>
      <c r="H27" s="577"/>
      <c r="I27" s="577"/>
      <c r="J27" s="576"/>
      <c r="K27" s="576"/>
      <c r="L27" s="576"/>
      <c r="M27" s="576"/>
      <c r="N27" s="576"/>
    </row>
    <row r="28" spans="2:14" ht="24.75" customHeight="1">
      <c r="B28" s="578"/>
      <c r="C28" s="578"/>
      <c r="D28" s="578"/>
      <c r="E28" s="578"/>
      <c r="F28" s="578"/>
      <c r="G28" s="578"/>
      <c r="H28" s="578"/>
      <c r="I28" s="578"/>
      <c r="J28" s="578"/>
      <c r="K28" s="578"/>
      <c r="L28" s="578"/>
      <c r="M28" s="578"/>
      <c r="N28" s="578"/>
    </row>
    <row r="29" spans="2:14" ht="24.75" customHeight="1">
      <c r="B29" s="1746" t="str">
        <f>'Thong tin'!B5</f>
        <v>Nhan Quốc Hải</v>
      </c>
      <c r="C29" s="1746"/>
      <c r="D29" s="1746"/>
      <c r="E29" s="1746"/>
      <c r="F29" s="578"/>
      <c r="G29" s="578"/>
      <c r="H29" s="578"/>
      <c r="I29" s="578"/>
      <c r="J29" s="1746" t="str">
        <f>'Thong tin'!B6</f>
        <v>Nguyễn Minh Khiêm</v>
      </c>
      <c r="K29" s="1746"/>
      <c r="L29" s="1746"/>
      <c r="M29" s="1746"/>
      <c r="N29" s="1746"/>
    </row>
    <row r="30" spans="2:14" ht="18.75">
      <c r="B30" s="453"/>
      <c r="C30" s="451"/>
      <c r="D30" s="451"/>
      <c r="E30" s="451"/>
      <c r="F30" s="451"/>
      <c r="G30" s="451"/>
      <c r="H30" s="451"/>
      <c r="I30" s="451"/>
      <c r="J30" s="451"/>
      <c r="K30" s="451"/>
      <c r="L30" s="451"/>
      <c r="M30" s="451"/>
      <c r="N30" s="451"/>
    </row>
    <row r="31" spans="7:10" ht="15.75">
      <c r="G31" s="454"/>
      <c r="H31" s="454"/>
      <c r="I31" s="454"/>
      <c r="J31" s="454"/>
    </row>
    <row r="32" spans="7:10" ht="15.75">
      <c r="G32" s="454"/>
      <c r="H32" s="454"/>
      <c r="I32" s="454"/>
      <c r="J32" s="454"/>
    </row>
    <row r="33" spans="7:10" ht="15.75">
      <c r="G33" s="454"/>
      <c r="H33" s="454"/>
      <c r="I33" s="454"/>
      <c r="J33" s="454"/>
    </row>
    <row r="34" spans="7:10" ht="15.75">
      <c r="G34" s="454"/>
      <c r="H34" s="454"/>
      <c r="I34" s="454"/>
      <c r="J34" s="454"/>
    </row>
    <row r="35" spans="7:10" ht="15.75">
      <c r="G35" s="454"/>
      <c r="H35" s="454"/>
      <c r="I35" s="454"/>
      <c r="J35" s="454"/>
    </row>
    <row r="36" spans="7:10" ht="15.75">
      <c r="G36" s="454"/>
      <c r="H36" s="454"/>
      <c r="I36" s="454"/>
      <c r="J36" s="454"/>
    </row>
    <row r="37" spans="7:10" ht="15.75">
      <c r="G37" s="454"/>
      <c r="H37" s="454"/>
      <c r="I37" s="454"/>
      <c r="J37" s="454"/>
    </row>
    <row r="38" spans="7:10" ht="15.75">
      <c r="G38" s="454"/>
      <c r="H38" s="454"/>
      <c r="I38" s="454"/>
      <c r="J38" s="454"/>
    </row>
  </sheetData>
  <sheetProtection/>
  <mergeCells count="31">
    <mergeCell ref="E1:K2"/>
    <mergeCell ref="A2:D2"/>
    <mergeCell ref="L2:N2"/>
    <mergeCell ref="A3:D3"/>
    <mergeCell ref="E3:J3"/>
    <mergeCell ref="L3:N3"/>
    <mergeCell ref="L4:N4"/>
    <mergeCell ref="D5:K5"/>
    <mergeCell ref="A6:B9"/>
    <mergeCell ref="C6:F7"/>
    <mergeCell ref="G6:N6"/>
    <mergeCell ref="M8:N8"/>
    <mergeCell ref="A10:B10"/>
    <mergeCell ref="A11:B11"/>
    <mergeCell ref="G7:J7"/>
    <mergeCell ref="K7:N7"/>
    <mergeCell ref="C8:D8"/>
    <mergeCell ref="E8:F8"/>
    <mergeCell ref="G8:H8"/>
    <mergeCell ref="I8:J8"/>
    <mergeCell ref="K8:L8"/>
    <mergeCell ref="B26:E26"/>
    <mergeCell ref="K26:M26"/>
    <mergeCell ref="B29:E29"/>
    <mergeCell ref="J29:N29"/>
    <mergeCell ref="B23:E23"/>
    <mergeCell ref="J23:N23"/>
    <mergeCell ref="B24:E24"/>
    <mergeCell ref="J24:N24"/>
    <mergeCell ref="B25:D25"/>
    <mergeCell ref="J25:N25"/>
  </mergeCells>
  <printOptions/>
  <pageMargins left="0.55" right="0.18" top="0.23" bottom="0.25" header="0.1" footer="0.08"/>
  <pageSetup horizontalDpi="600" verticalDpi="600" orientation="landscape" paperSize="9" scale="88" r:id="rId2"/>
  <drawing r:id="rId1"/>
</worksheet>
</file>

<file path=xl/worksheets/sheet27.xml><?xml version="1.0" encoding="utf-8"?>
<worksheet xmlns="http://schemas.openxmlformats.org/spreadsheetml/2006/main" xmlns:r="http://schemas.openxmlformats.org/officeDocument/2006/relationships">
  <sheetPr>
    <tabColor indexed="47"/>
  </sheetPr>
  <dimension ref="A1:P31"/>
  <sheetViews>
    <sheetView view="pageBreakPreview" zoomScale="80" zoomScaleSheetLayoutView="80" zoomScalePageLayoutView="0" workbookViewId="0" topLeftCell="A7">
      <selection activeCell="K14" sqref="K14:K22"/>
    </sheetView>
  </sheetViews>
  <sheetFormatPr defaultColWidth="9.00390625" defaultRowHeight="15.75"/>
  <cols>
    <col min="1" max="1" width="4.00390625" style="443" customWidth="1"/>
    <col min="2" max="2" width="21.125" style="443" customWidth="1"/>
    <col min="3" max="16" width="8.625" style="443" customWidth="1"/>
    <col min="17" max="16384" width="9.00390625" style="443" customWidth="1"/>
  </cols>
  <sheetData>
    <row r="1" spans="1:16" ht="19.5" customHeight="1">
      <c r="A1" s="1792" t="s">
        <v>28</v>
      </c>
      <c r="B1" s="1792"/>
      <c r="C1" s="1792"/>
      <c r="D1" s="1783" t="s">
        <v>629</v>
      </c>
      <c r="E1" s="1783"/>
      <c r="F1" s="1783"/>
      <c r="G1" s="1783"/>
      <c r="H1" s="1783"/>
      <c r="I1" s="1783"/>
      <c r="J1" s="1783"/>
      <c r="K1" s="1783"/>
      <c r="L1" s="1783"/>
      <c r="M1" s="1784" t="s">
        <v>382</v>
      </c>
      <c r="N1" s="1785"/>
      <c r="O1" s="1785"/>
      <c r="P1" s="1785"/>
    </row>
    <row r="2" spans="1:16" ht="30" customHeight="1">
      <c r="A2" s="1786" t="s">
        <v>761</v>
      </c>
      <c r="B2" s="1787"/>
      <c r="C2" s="1787"/>
      <c r="D2" s="1783"/>
      <c r="E2" s="1783"/>
      <c r="F2" s="1783"/>
      <c r="G2" s="1783"/>
      <c r="H2" s="1783"/>
      <c r="I2" s="1783"/>
      <c r="J2" s="1783"/>
      <c r="K2" s="1783"/>
      <c r="L2" s="1783"/>
      <c r="M2" s="1788" t="str">
        <f>'Thong tin'!B4</f>
        <v>CTHADS TRÀ VINH</v>
      </c>
      <c r="N2" s="1789"/>
      <c r="O2" s="1789"/>
      <c r="P2" s="1789"/>
    </row>
    <row r="3" spans="1:13" ht="19.5" customHeight="1">
      <c r="A3" s="1793" t="s">
        <v>762</v>
      </c>
      <c r="B3" s="1793"/>
      <c r="C3" s="1793"/>
      <c r="D3" s="1783"/>
      <c r="E3" s="1783"/>
      <c r="F3" s="1783"/>
      <c r="G3" s="1783"/>
      <c r="H3" s="1783"/>
      <c r="I3" s="1783"/>
      <c r="J3" s="1783"/>
      <c r="K3" s="1783"/>
      <c r="L3" s="1783"/>
      <c r="M3" s="581" t="s">
        <v>630</v>
      </c>
    </row>
    <row r="4" spans="1:16" ht="19.5" customHeight="1">
      <c r="A4" s="1790" t="s">
        <v>763</v>
      </c>
      <c r="B4" s="1790"/>
      <c r="C4" s="1790"/>
      <c r="D4" s="1797" t="str">
        <f>'Thong tin'!B3</f>
        <v>12 tháng / năm 2019</v>
      </c>
      <c r="E4" s="1797"/>
      <c r="F4" s="1797"/>
      <c r="G4" s="1797"/>
      <c r="H4" s="1797"/>
      <c r="I4" s="1797"/>
      <c r="J4" s="1797"/>
      <c r="K4" s="1797"/>
      <c r="L4" s="1797"/>
      <c r="M4" s="1791" t="s">
        <v>385</v>
      </c>
      <c r="N4" s="1791"/>
      <c r="O4" s="1791"/>
      <c r="P4" s="1791"/>
    </row>
    <row r="5" spans="1:16" s="457" customFormat="1" ht="18.75" customHeight="1">
      <c r="A5" s="1768"/>
      <c r="B5" s="1768"/>
      <c r="C5" s="1768"/>
      <c r="D5" s="1798"/>
      <c r="E5" s="1798"/>
      <c r="F5" s="1798"/>
      <c r="G5" s="1798"/>
      <c r="H5" s="1798"/>
      <c r="I5" s="1798"/>
      <c r="J5" s="1798"/>
      <c r="K5" s="1798"/>
      <c r="L5" s="1798"/>
      <c r="M5" s="458" t="s">
        <v>386</v>
      </c>
      <c r="N5" s="459"/>
      <c r="O5" s="459"/>
      <c r="P5" s="459"/>
    </row>
    <row r="6" spans="1:16" ht="40.5" customHeight="1">
      <c r="A6" s="1799" t="s">
        <v>68</v>
      </c>
      <c r="B6" s="1800"/>
      <c r="C6" s="1803" t="s">
        <v>96</v>
      </c>
      <c r="D6" s="1780"/>
      <c r="E6" s="1780"/>
      <c r="F6" s="1780"/>
      <c r="G6" s="1780"/>
      <c r="H6" s="1780"/>
      <c r="I6" s="1780"/>
      <c r="J6" s="1780"/>
      <c r="K6" s="1782" t="s">
        <v>95</v>
      </c>
      <c r="L6" s="1782"/>
      <c r="M6" s="1782"/>
      <c r="N6" s="1782"/>
      <c r="O6" s="1782"/>
      <c r="P6" s="1782"/>
    </row>
    <row r="7" spans="1:16" ht="20.25" customHeight="1">
      <c r="A7" s="1801"/>
      <c r="B7" s="1802"/>
      <c r="C7" s="1803" t="s">
        <v>3</v>
      </c>
      <c r="D7" s="1780"/>
      <c r="E7" s="1780"/>
      <c r="F7" s="1781"/>
      <c r="G7" s="1782" t="s">
        <v>10</v>
      </c>
      <c r="H7" s="1782"/>
      <c r="I7" s="1782"/>
      <c r="J7" s="1782"/>
      <c r="K7" s="1777" t="s">
        <v>3</v>
      </c>
      <c r="L7" s="1777"/>
      <c r="M7" s="1777"/>
      <c r="N7" s="1778" t="s">
        <v>10</v>
      </c>
      <c r="O7" s="1778"/>
      <c r="P7" s="1778"/>
    </row>
    <row r="8" spans="1:16" ht="30.75" customHeight="1">
      <c r="A8" s="1801"/>
      <c r="B8" s="1802"/>
      <c r="C8" s="1779" t="s">
        <v>387</v>
      </c>
      <c r="D8" s="1780" t="s">
        <v>92</v>
      </c>
      <c r="E8" s="1780"/>
      <c r="F8" s="1781"/>
      <c r="G8" s="1782" t="s">
        <v>388</v>
      </c>
      <c r="H8" s="1782" t="s">
        <v>92</v>
      </c>
      <c r="I8" s="1782"/>
      <c r="J8" s="1782"/>
      <c r="K8" s="1782" t="s">
        <v>39</v>
      </c>
      <c r="L8" s="1782" t="s">
        <v>93</v>
      </c>
      <c r="M8" s="1782"/>
      <c r="N8" s="1782" t="s">
        <v>76</v>
      </c>
      <c r="O8" s="1782" t="s">
        <v>93</v>
      </c>
      <c r="P8" s="1782"/>
    </row>
    <row r="9" spans="1:16" ht="49.5" customHeight="1">
      <c r="A9" s="1801"/>
      <c r="B9" s="1802"/>
      <c r="C9" s="1779"/>
      <c r="D9" s="583" t="s">
        <v>44</v>
      </c>
      <c r="E9" s="583" t="s">
        <v>45</v>
      </c>
      <c r="F9" s="583" t="s">
        <v>48</v>
      </c>
      <c r="G9" s="1782"/>
      <c r="H9" s="583" t="s">
        <v>44</v>
      </c>
      <c r="I9" s="583" t="s">
        <v>45</v>
      </c>
      <c r="J9" s="583" t="s">
        <v>48</v>
      </c>
      <c r="K9" s="1782"/>
      <c r="L9" s="583" t="s">
        <v>16</v>
      </c>
      <c r="M9" s="583" t="s">
        <v>15</v>
      </c>
      <c r="N9" s="1782"/>
      <c r="O9" s="583" t="s">
        <v>16</v>
      </c>
      <c r="P9" s="583" t="s">
        <v>15</v>
      </c>
    </row>
    <row r="10" spans="1:16" ht="15" customHeight="1">
      <c r="A10" s="1771" t="s">
        <v>6</v>
      </c>
      <c r="B10" s="1772"/>
      <c r="C10" s="460">
        <v>1</v>
      </c>
      <c r="D10" s="460" t="s">
        <v>52</v>
      </c>
      <c r="E10" s="460" t="s">
        <v>57</v>
      </c>
      <c r="F10" s="460" t="s">
        <v>69</v>
      </c>
      <c r="G10" s="460" t="s">
        <v>70</v>
      </c>
      <c r="H10" s="460" t="s">
        <v>71</v>
      </c>
      <c r="I10" s="460" t="s">
        <v>72</v>
      </c>
      <c r="J10" s="460" t="s">
        <v>73</v>
      </c>
      <c r="K10" s="460" t="s">
        <v>74</v>
      </c>
      <c r="L10" s="460" t="s">
        <v>97</v>
      </c>
      <c r="M10" s="460" t="s">
        <v>98</v>
      </c>
      <c r="N10" s="460" t="s">
        <v>99</v>
      </c>
      <c r="O10" s="460" t="s">
        <v>100</v>
      </c>
      <c r="P10" s="460" t="s">
        <v>101</v>
      </c>
    </row>
    <row r="11" spans="1:16" ht="15" customHeight="1">
      <c r="A11" s="1773" t="s">
        <v>41</v>
      </c>
      <c r="B11" s="1774"/>
      <c r="C11" s="922">
        <f aca="true" t="shared" si="0" ref="C11:P11">SUM(C12:C13)</f>
        <v>5</v>
      </c>
      <c r="D11" s="922">
        <f t="shared" si="0"/>
        <v>2</v>
      </c>
      <c r="E11" s="922">
        <f t="shared" si="0"/>
        <v>0</v>
      </c>
      <c r="F11" s="922">
        <f t="shared" si="0"/>
        <v>3</v>
      </c>
      <c r="G11" s="922">
        <f t="shared" si="0"/>
        <v>82741</v>
      </c>
      <c r="H11" s="922">
        <f t="shared" si="0"/>
        <v>4700</v>
      </c>
      <c r="I11" s="922">
        <f t="shared" si="0"/>
        <v>0</v>
      </c>
      <c r="J11" s="922">
        <f t="shared" si="0"/>
        <v>78041</v>
      </c>
      <c r="K11" s="922">
        <f t="shared" si="0"/>
        <v>1</v>
      </c>
      <c r="L11" s="922">
        <f t="shared" si="0"/>
        <v>0</v>
      </c>
      <c r="M11" s="922">
        <f t="shared" si="0"/>
        <v>1</v>
      </c>
      <c r="N11" s="922">
        <f t="shared" si="0"/>
        <v>7920</v>
      </c>
      <c r="O11" s="922">
        <f t="shared" si="0"/>
        <v>0</v>
      </c>
      <c r="P11" s="922">
        <f t="shared" si="0"/>
        <v>7920</v>
      </c>
    </row>
    <row r="12" spans="1:16" ht="15" customHeight="1">
      <c r="A12" s="690" t="s">
        <v>0</v>
      </c>
      <c r="B12" s="691" t="s">
        <v>94</v>
      </c>
      <c r="C12" s="922">
        <f>SUM(D12+E12+F12)</f>
        <v>0</v>
      </c>
      <c r="D12" s="923"/>
      <c r="E12" s="923"/>
      <c r="F12" s="923"/>
      <c r="G12" s="924">
        <f>SUM(H12+I12+J12)</f>
        <v>0</v>
      </c>
      <c r="H12" s="923">
        <v>0</v>
      </c>
      <c r="I12" s="923"/>
      <c r="J12" s="923"/>
      <c r="K12" s="924">
        <f>SUM(L12+M12)</f>
        <v>0</v>
      </c>
      <c r="L12" s="923">
        <v>0</v>
      </c>
      <c r="M12" s="923">
        <v>0</v>
      </c>
      <c r="N12" s="924">
        <f>SUM(O12+P12)</f>
        <v>0</v>
      </c>
      <c r="O12" s="925">
        <v>0</v>
      </c>
      <c r="P12" s="925">
        <v>0</v>
      </c>
    </row>
    <row r="13" spans="1:16" ht="15" customHeight="1">
      <c r="A13" s="692" t="s">
        <v>1</v>
      </c>
      <c r="B13" s="691" t="s">
        <v>19</v>
      </c>
      <c r="C13" s="922">
        <f>+C14+C15+C16+C17+C18+C19+C20+C21+C22</f>
        <v>5</v>
      </c>
      <c r="D13" s="922">
        <f aca="true" t="shared" si="1" ref="D13:P13">+D14+D15+D16+D17+D18+D19+D20+D21+D22</f>
        <v>2</v>
      </c>
      <c r="E13" s="922">
        <f t="shared" si="1"/>
        <v>0</v>
      </c>
      <c r="F13" s="922">
        <f t="shared" si="1"/>
        <v>3</v>
      </c>
      <c r="G13" s="922">
        <f t="shared" si="1"/>
        <v>82741</v>
      </c>
      <c r="H13" s="922">
        <f t="shared" si="1"/>
        <v>4700</v>
      </c>
      <c r="I13" s="922">
        <f t="shared" si="1"/>
        <v>0</v>
      </c>
      <c r="J13" s="922">
        <f t="shared" si="1"/>
        <v>78041</v>
      </c>
      <c r="K13" s="922">
        <f t="shared" si="1"/>
        <v>1</v>
      </c>
      <c r="L13" s="922">
        <f t="shared" si="1"/>
        <v>0</v>
      </c>
      <c r="M13" s="922">
        <f t="shared" si="1"/>
        <v>1</v>
      </c>
      <c r="N13" s="922">
        <f t="shared" si="1"/>
        <v>7920</v>
      </c>
      <c r="O13" s="922">
        <f t="shared" si="1"/>
        <v>0</v>
      </c>
      <c r="P13" s="922">
        <f t="shared" si="1"/>
        <v>7920</v>
      </c>
    </row>
    <row r="14" spans="1:16" ht="15" customHeight="1">
      <c r="A14" s="688" t="s">
        <v>51</v>
      </c>
      <c r="B14" s="689" t="s">
        <v>669</v>
      </c>
      <c r="C14" s="922">
        <f aca="true" t="shared" si="2" ref="C14:C22">SUM(D14+E14+F14)</f>
        <v>0</v>
      </c>
      <c r="D14" s="923"/>
      <c r="E14" s="923"/>
      <c r="F14" s="923"/>
      <c r="G14" s="924">
        <f aca="true" t="shared" si="3" ref="G14:G22">SUM(H14+I14+J14)</f>
        <v>0</v>
      </c>
      <c r="H14" s="923"/>
      <c r="I14" s="923"/>
      <c r="J14" s="923"/>
      <c r="K14" s="924">
        <f aca="true" t="shared" si="4" ref="K14:K22">SUM(L14+M14)</f>
        <v>0</v>
      </c>
      <c r="L14" s="923"/>
      <c r="M14" s="923"/>
      <c r="N14" s="924">
        <f aca="true" t="shared" si="5" ref="N14:N22">SUM(O14+P14)</f>
        <v>0</v>
      </c>
      <c r="O14" s="925"/>
      <c r="P14" s="925"/>
    </row>
    <row r="15" spans="1:16" ht="15" customHeight="1">
      <c r="A15" s="688" t="s">
        <v>52</v>
      </c>
      <c r="B15" s="689" t="s">
        <v>668</v>
      </c>
      <c r="C15" s="922">
        <f t="shared" si="2"/>
        <v>2</v>
      </c>
      <c r="D15" s="926"/>
      <c r="E15" s="926"/>
      <c r="F15" s="926">
        <v>2</v>
      </c>
      <c r="G15" s="924">
        <f t="shared" si="3"/>
        <v>78040</v>
      </c>
      <c r="H15" s="926"/>
      <c r="I15" s="926"/>
      <c r="J15" s="926">
        <v>78040</v>
      </c>
      <c r="K15" s="924">
        <f t="shared" si="4"/>
        <v>0</v>
      </c>
      <c r="L15" s="926"/>
      <c r="M15" s="926"/>
      <c r="N15" s="924">
        <f t="shared" si="5"/>
        <v>0</v>
      </c>
      <c r="O15" s="926"/>
      <c r="P15" s="926"/>
    </row>
    <row r="16" spans="1:16" ht="15" customHeight="1">
      <c r="A16" s="688" t="s">
        <v>57</v>
      </c>
      <c r="B16" s="689" t="s">
        <v>667</v>
      </c>
      <c r="C16" s="922">
        <f t="shared" si="2"/>
        <v>0</v>
      </c>
      <c r="D16" s="923"/>
      <c r="E16" s="923"/>
      <c r="F16" s="923"/>
      <c r="G16" s="924">
        <f t="shared" si="3"/>
        <v>0</v>
      </c>
      <c r="H16" s="926"/>
      <c r="I16" s="926"/>
      <c r="J16" s="926"/>
      <c r="K16" s="924">
        <f t="shared" si="4"/>
        <v>0</v>
      </c>
      <c r="L16" s="923"/>
      <c r="M16" s="923"/>
      <c r="N16" s="924">
        <f t="shared" si="5"/>
        <v>0</v>
      </c>
      <c r="O16" s="926"/>
      <c r="P16" s="926"/>
    </row>
    <row r="17" spans="1:16" ht="15" customHeight="1">
      <c r="A17" s="688" t="s">
        <v>69</v>
      </c>
      <c r="B17" s="689" t="s">
        <v>666</v>
      </c>
      <c r="C17" s="922">
        <f t="shared" si="2"/>
        <v>0</v>
      </c>
      <c r="D17" s="923"/>
      <c r="E17" s="923"/>
      <c r="F17" s="923"/>
      <c r="G17" s="924">
        <f t="shared" si="3"/>
        <v>0</v>
      </c>
      <c r="H17" s="926"/>
      <c r="I17" s="926"/>
      <c r="J17" s="926"/>
      <c r="K17" s="924">
        <f t="shared" si="4"/>
        <v>0</v>
      </c>
      <c r="L17" s="923"/>
      <c r="M17" s="923"/>
      <c r="N17" s="924">
        <f t="shared" si="5"/>
        <v>0</v>
      </c>
      <c r="O17" s="926"/>
      <c r="P17" s="926"/>
    </row>
    <row r="18" spans="1:16" ht="15" customHeight="1">
      <c r="A18" s="688" t="s">
        <v>70</v>
      </c>
      <c r="B18" s="689" t="s">
        <v>665</v>
      </c>
      <c r="C18" s="922">
        <f t="shared" si="2"/>
        <v>1</v>
      </c>
      <c r="D18" s="926"/>
      <c r="E18" s="926"/>
      <c r="F18" s="926">
        <v>1</v>
      </c>
      <c r="G18" s="924">
        <f t="shared" si="3"/>
        <v>1</v>
      </c>
      <c r="H18" s="926"/>
      <c r="I18" s="926"/>
      <c r="J18" s="926">
        <v>1</v>
      </c>
      <c r="K18" s="924">
        <f t="shared" si="4"/>
        <v>1</v>
      </c>
      <c r="L18" s="926"/>
      <c r="M18" s="926">
        <v>1</v>
      </c>
      <c r="N18" s="924">
        <f t="shared" si="5"/>
        <v>7920</v>
      </c>
      <c r="O18" s="926"/>
      <c r="P18" s="926">
        <v>7920</v>
      </c>
    </row>
    <row r="19" spans="1:16" ht="15" customHeight="1">
      <c r="A19" s="688" t="s">
        <v>71</v>
      </c>
      <c r="B19" s="689" t="s">
        <v>664</v>
      </c>
      <c r="C19" s="922">
        <f t="shared" si="2"/>
        <v>0</v>
      </c>
      <c r="D19" s="923"/>
      <c r="E19" s="923"/>
      <c r="F19" s="923"/>
      <c r="G19" s="924">
        <f t="shared" si="3"/>
        <v>0</v>
      </c>
      <c r="H19" s="926"/>
      <c r="I19" s="926"/>
      <c r="J19" s="923"/>
      <c r="K19" s="924">
        <f t="shared" si="4"/>
        <v>0</v>
      </c>
      <c r="L19" s="923"/>
      <c r="M19" s="923"/>
      <c r="N19" s="924">
        <f t="shared" si="5"/>
        <v>0</v>
      </c>
      <c r="O19" s="927"/>
      <c r="P19" s="927"/>
    </row>
    <row r="20" spans="1:16" ht="15" customHeight="1">
      <c r="A20" s="688" t="s">
        <v>72</v>
      </c>
      <c r="B20" s="689" t="s">
        <v>663</v>
      </c>
      <c r="C20" s="922">
        <f t="shared" si="2"/>
        <v>0</v>
      </c>
      <c r="D20" s="923"/>
      <c r="E20" s="923"/>
      <c r="F20" s="923"/>
      <c r="G20" s="924">
        <f t="shared" si="3"/>
        <v>0</v>
      </c>
      <c r="H20" s="926"/>
      <c r="I20" s="926"/>
      <c r="J20" s="926"/>
      <c r="K20" s="924">
        <f t="shared" si="4"/>
        <v>0</v>
      </c>
      <c r="L20" s="923"/>
      <c r="M20" s="923"/>
      <c r="N20" s="924">
        <f t="shared" si="5"/>
        <v>0</v>
      </c>
      <c r="O20" s="927"/>
      <c r="P20" s="927"/>
    </row>
    <row r="21" spans="1:16" ht="15" customHeight="1">
      <c r="A21" s="688" t="s">
        <v>73</v>
      </c>
      <c r="B21" s="689" t="s">
        <v>662</v>
      </c>
      <c r="C21" s="922">
        <f t="shared" si="2"/>
        <v>0</v>
      </c>
      <c r="D21" s="926"/>
      <c r="E21" s="926"/>
      <c r="F21" s="926"/>
      <c r="G21" s="924">
        <f t="shared" si="3"/>
        <v>0</v>
      </c>
      <c r="H21" s="926"/>
      <c r="I21" s="926"/>
      <c r="J21" s="926"/>
      <c r="K21" s="924">
        <f t="shared" si="4"/>
        <v>0</v>
      </c>
      <c r="L21" s="926"/>
      <c r="M21" s="926"/>
      <c r="N21" s="924">
        <f t="shared" si="5"/>
        <v>0</v>
      </c>
      <c r="O21" s="926"/>
      <c r="P21" s="926"/>
    </row>
    <row r="22" spans="1:16" ht="15" customHeight="1">
      <c r="A22" s="688" t="s">
        <v>74</v>
      </c>
      <c r="B22" s="689" t="s">
        <v>661</v>
      </c>
      <c r="C22" s="922">
        <f t="shared" si="2"/>
        <v>2</v>
      </c>
      <c r="D22" s="904">
        <v>2</v>
      </c>
      <c r="E22" s="904"/>
      <c r="F22" s="904"/>
      <c r="G22" s="924">
        <f t="shared" si="3"/>
        <v>4700</v>
      </c>
      <c r="H22" s="926">
        <v>4700</v>
      </c>
      <c r="I22" s="926"/>
      <c r="J22" s="904"/>
      <c r="K22" s="924">
        <f t="shared" si="4"/>
        <v>0</v>
      </c>
      <c r="L22" s="904"/>
      <c r="M22" s="904"/>
      <c r="N22" s="924">
        <f t="shared" si="5"/>
        <v>0</v>
      </c>
      <c r="O22" s="928"/>
      <c r="P22" s="928"/>
    </row>
    <row r="23" spans="1:16" ht="25.5" customHeight="1">
      <c r="A23" s="461"/>
      <c r="B23" s="462"/>
      <c r="C23" s="463"/>
      <c r="D23" s="463"/>
      <c r="E23" s="463"/>
      <c r="F23" s="463"/>
      <c r="G23" s="463"/>
      <c r="H23" s="463"/>
      <c r="I23" s="463"/>
      <c r="J23" s="463"/>
      <c r="K23" s="463"/>
      <c r="L23" s="1775" t="str">
        <f>'Thong tin'!B8</f>
        <v>Trà Vinh, ngày 01 tháng 9 năm 2019</v>
      </c>
      <c r="M23" s="1775"/>
      <c r="N23" s="1775"/>
      <c r="O23" s="1775"/>
      <c r="P23" s="1775"/>
    </row>
    <row r="24" spans="2:16" ht="21.75" customHeight="1">
      <c r="B24" s="1795" t="s">
        <v>4</v>
      </c>
      <c r="C24" s="1795"/>
      <c r="D24" s="1795"/>
      <c r="E24" s="579"/>
      <c r="F24" s="464"/>
      <c r="G24" s="464"/>
      <c r="H24" s="464"/>
      <c r="I24" s="464"/>
      <c r="J24" s="464"/>
      <c r="L24" s="1776" t="str">
        <f>'Thong tin'!B7</f>
        <v>PHÓ CỤC TRƯỞNG</v>
      </c>
      <c r="M24" s="1776"/>
      <c r="N24" s="1776"/>
      <c r="O24" s="1776"/>
      <c r="P24" s="1776"/>
    </row>
    <row r="25" spans="2:16" ht="21" customHeight="1">
      <c r="B25" s="579"/>
      <c r="C25" s="579"/>
      <c r="D25" s="579"/>
      <c r="E25" s="579"/>
      <c r="F25" s="464"/>
      <c r="G25" s="464"/>
      <c r="H25" s="464"/>
      <c r="I25" s="464"/>
      <c r="J25" s="464"/>
      <c r="K25" s="464"/>
      <c r="L25" s="464"/>
      <c r="M25" s="464"/>
      <c r="N25" s="464"/>
      <c r="O25" s="464"/>
      <c r="P25" s="464"/>
    </row>
    <row r="26" ht="11.25" customHeight="1"/>
    <row r="27" spans="2:16" ht="16.5" customHeight="1">
      <c r="B27" s="1769"/>
      <c r="C27" s="1769"/>
      <c r="D27" s="1769"/>
      <c r="K27" s="1770"/>
      <c r="L27" s="1770"/>
      <c r="M27" s="1770"/>
      <c r="N27" s="1770"/>
      <c r="O27" s="1770"/>
      <c r="P27" s="1770"/>
    </row>
    <row r="28" ht="12.75" customHeight="1"/>
    <row r="29" spans="2:16" ht="15.75">
      <c r="B29" s="1796" t="str">
        <f>'Thong tin'!B5</f>
        <v>Nhan Quốc Hải</v>
      </c>
      <c r="C29" s="1796"/>
      <c r="D29" s="1796"/>
      <c r="E29" s="580"/>
      <c r="L29" s="1794" t="str">
        <f>'Thong tin'!B6</f>
        <v>Nguyễn Minh Khiêm</v>
      </c>
      <c r="M29" s="1794"/>
      <c r="N29" s="1794"/>
      <c r="O29" s="1794"/>
      <c r="P29" s="1794"/>
    </row>
    <row r="31" spans="12:16" ht="15.75">
      <c r="L31" s="468"/>
      <c r="M31" s="468"/>
      <c r="N31" s="468"/>
      <c r="O31" s="468"/>
      <c r="P31" s="468"/>
    </row>
  </sheetData>
  <sheetProtection/>
  <mergeCells count="35">
    <mergeCell ref="L29:P29"/>
    <mergeCell ref="B24:D24"/>
    <mergeCell ref="B29:D29"/>
    <mergeCell ref="D4:L4"/>
    <mergeCell ref="D5:L5"/>
    <mergeCell ref="A6:B9"/>
    <mergeCell ref="C6:J6"/>
    <mergeCell ref="K6:P6"/>
    <mergeCell ref="C7:F7"/>
    <mergeCell ref="G7:J7"/>
    <mergeCell ref="D1:L3"/>
    <mergeCell ref="M1:P1"/>
    <mergeCell ref="A2:C2"/>
    <mergeCell ref="M2:P2"/>
    <mergeCell ref="A4:C4"/>
    <mergeCell ref="M4:P4"/>
    <mergeCell ref="A1:C1"/>
    <mergeCell ref="A3:C3"/>
    <mergeCell ref="D8:F8"/>
    <mergeCell ref="K8:K9"/>
    <mergeCell ref="L8:M8"/>
    <mergeCell ref="N8:N9"/>
    <mergeCell ref="O8:P8"/>
    <mergeCell ref="G8:G9"/>
    <mergeCell ref="H8:J8"/>
    <mergeCell ref="A5:C5"/>
    <mergeCell ref="B27:D27"/>
    <mergeCell ref="K27:P27"/>
    <mergeCell ref="A10:B10"/>
    <mergeCell ref="A11:B11"/>
    <mergeCell ref="L23:P23"/>
    <mergeCell ref="L24:P24"/>
    <mergeCell ref="K7:M7"/>
    <mergeCell ref="N7:P7"/>
    <mergeCell ref="C8:C9"/>
  </mergeCells>
  <printOptions/>
  <pageMargins left="0.3937007874015748" right="0" top="0.1968503937007874" bottom="0" header="0.07874015748031496" footer="0.1968503937007874"/>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39"/>
  </sheetPr>
  <dimension ref="A1:N36"/>
  <sheetViews>
    <sheetView view="pageBreakPreview" zoomScale="70" zoomScaleSheetLayoutView="70" zoomScalePageLayoutView="0" workbookViewId="0" topLeftCell="A7">
      <selection activeCell="P9" sqref="P9"/>
    </sheetView>
  </sheetViews>
  <sheetFormatPr defaultColWidth="9.00390625" defaultRowHeight="15.75"/>
  <cols>
    <col min="1" max="1" width="4.625" style="443" customWidth="1"/>
    <col min="2" max="2" width="23.875" style="443" customWidth="1"/>
    <col min="3" max="3" width="11.375" style="443" customWidth="1"/>
    <col min="4" max="4" width="13.875" style="443" customWidth="1"/>
    <col min="5" max="5" width="15.375" style="443" customWidth="1"/>
    <col min="6" max="6" width="10.25390625" style="443" customWidth="1"/>
    <col min="7" max="7" width="11.75390625" style="443" customWidth="1"/>
    <col min="8" max="8" width="11.125" style="443" customWidth="1"/>
    <col min="9" max="9" width="10.25390625" style="443" customWidth="1"/>
    <col min="10" max="10" width="10.75390625" style="443" customWidth="1"/>
    <col min="11" max="12" width="10.25390625" style="443" customWidth="1"/>
    <col min="13" max="16384" width="9.00390625" style="443" customWidth="1"/>
  </cols>
  <sheetData>
    <row r="1" spans="1:12" ht="22.5" customHeight="1">
      <c r="A1" s="1792" t="s">
        <v>113</v>
      </c>
      <c r="B1" s="1792"/>
      <c r="C1" s="455"/>
      <c r="D1" s="1820" t="s">
        <v>637</v>
      </c>
      <c r="E1" s="1820"/>
      <c r="F1" s="1820"/>
      <c r="G1" s="1820"/>
      <c r="H1" s="1820"/>
      <c r="I1" s="1820"/>
      <c r="J1" s="1786" t="s">
        <v>631</v>
      </c>
      <c r="K1" s="1814"/>
      <c r="L1" s="1814"/>
    </row>
    <row r="2" spans="1:12" ht="15.75" customHeight="1">
      <c r="A2" s="1817" t="s">
        <v>333</v>
      </c>
      <c r="B2" s="1818"/>
      <c r="C2" s="1818"/>
      <c r="D2" s="1820"/>
      <c r="E2" s="1820"/>
      <c r="F2" s="1820"/>
      <c r="G2" s="1820"/>
      <c r="H2" s="1820"/>
      <c r="I2" s="1820"/>
      <c r="J2" s="1819" t="str">
        <f>'Thong tin'!B4</f>
        <v>CTHADS TRÀ VINH</v>
      </c>
      <c r="K2" s="1819"/>
      <c r="L2" s="1819"/>
    </row>
    <row r="3" spans="1:12" ht="15.75" customHeight="1">
      <c r="A3" s="581" t="s">
        <v>647</v>
      </c>
      <c r="D3" s="1821" t="str">
        <f>'Thong tin'!B3</f>
        <v>12 tháng / năm 2019</v>
      </c>
      <c r="E3" s="1821"/>
      <c r="F3" s="1821"/>
      <c r="G3" s="1821"/>
      <c r="H3" s="1821"/>
      <c r="I3" s="1821"/>
      <c r="J3" s="1787" t="s">
        <v>448</v>
      </c>
      <c r="K3" s="1787"/>
      <c r="L3" s="1787"/>
    </row>
    <row r="4" spans="1:12" ht="15.75" customHeight="1">
      <c r="A4" s="1790" t="s">
        <v>384</v>
      </c>
      <c r="B4" s="1790"/>
      <c r="C4" s="1790"/>
      <c r="D4" s="1769"/>
      <c r="E4" s="1769"/>
      <c r="F4" s="1769"/>
      <c r="G4" s="1769"/>
      <c r="H4" s="1769"/>
      <c r="I4" s="1769"/>
      <c r="J4" s="1814" t="s">
        <v>394</v>
      </c>
      <c r="K4" s="1814"/>
      <c r="L4" s="1814"/>
    </row>
    <row r="5" spans="1:12" ht="15.75">
      <c r="A5" s="456"/>
      <c r="B5" s="456"/>
      <c r="C5" s="444"/>
      <c r="D5" s="444"/>
      <c r="E5" s="444"/>
      <c r="F5" s="444"/>
      <c r="G5" s="444"/>
      <c r="H5" s="821"/>
      <c r="I5" s="444"/>
      <c r="J5" s="1815" t="s">
        <v>8</v>
      </c>
      <c r="K5" s="1815"/>
      <c r="L5" s="1815"/>
    </row>
    <row r="6" spans="1:12" ht="15.75" customHeight="1">
      <c r="A6" s="1804" t="s">
        <v>68</v>
      </c>
      <c r="B6" s="1804"/>
      <c r="C6" s="1782" t="s">
        <v>638</v>
      </c>
      <c r="D6" s="1778" t="s">
        <v>396</v>
      </c>
      <c r="E6" s="1778"/>
      <c r="F6" s="1778"/>
      <c r="G6" s="1778"/>
      <c r="H6" s="1778"/>
      <c r="I6" s="1778"/>
      <c r="J6" s="1804" t="s">
        <v>111</v>
      </c>
      <c r="K6" s="1804"/>
      <c r="L6" s="1804"/>
    </row>
    <row r="7" spans="1:12" ht="15.75" customHeight="1">
      <c r="A7" s="1804"/>
      <c r="B7" s="1804"/>
      <c r="C7" s="1782"/>
      <c r="D7" s="1816" t="s">
        <v>7</v>
      </c>
      <c r="E7" s="1816"/>
      <c r="F7" s="1816"/>
      <c r="G7" s="1816"/>
      <c r="H7" s="1816"/>
      <c r="I7" s="1816"/>
      <c r="J7" s="1782" t="s">
        <v>17</v>
      </c>
      <c r="K7" s="1782" t="s">
        <v>632</v>
      </c>
      <c r="L7" s="1782" t="s">
        <v>633</v>
      </c>
    </row>
    <row r="8" spans="1:12" ht="18.75" customHeight="1">
      <c r="A8" s="1804"/>
      <c r="B8" s="1804"/>
      <c r="C8" s="1782"/>
      <c r="D8" s="1804" t="s">
        <v>109</v>
      </c>
      <c r="E8" s="1804" t="s">
        <v>110</v>
      </c>
      <c r="F8" s="1804"/>
      <c r="G8" s="1804"/>
      <c r="H8" s="1804"/>
      <c r="I8" s="1804"/>
      <c r="J8" s="1782"/>
      <c r="K8" s="1782"/>
      <c r="L8" s="1782"/>
    </row>
    <row r="9" spans="1:12" ht="60.75" customHeight="1">
      <c r="A9" s="1804"/>
      <c r="B9" s="1804"/>
      <c r="C9" s="1782"/>
      <c r="D9" s="1804"/>
      <c r="E9" s="582" t="s">
        <v>112</v>
      </c>
      <c r="F9" s="583" t="s">
        <v>636</v>
      </c>
      <c r="G9" s="583" t="s">
        <v>635</v>
      </c>
      <c r="H9" s="583" t="s">
        <v>634</v>
      </c>
      <c r="I9" s="583" t="s">
        <v>25</v>
      </c>
      <c r="J9" s="1782"/>
      <c r="K9" s="1782"/>
      <c r="L9" s="1782"/>
    </row>
    <row r="10" spans="1:12" ht="13.5" customHeight="1">
      <c r="A10" s="1807" t="s">
        <v>5</v>
      </c>
      <c r="B10" s="1807"/>
      <c r="C10" s="465">
        <v>1</v>
      </c>
      <c r="D10" s="465" t="s">
        <v>52</v>
      </c>
      <c r="E10" s="465" t="s">
        <v>57</v>
      </c>
      <c r="F10" s="465" t="s">
        <v>69</v>
      </c>
      <c r="G10" s="465" t="s">
        <v>70</v>
      </c>
      <c r="H10" s="465" t="s">
        <v>71</v>
      </c>
      <c r="I10" s="465" t="s">
        <v>72</v>
      </c>
      <c r="J10" s="465" t="s">
        <v>73</v>
      </c>
      <c r="K10" s="465" t="s">
        <v>74</v>
      </c>
      <c r="L10" s="465" t="s">
        <v>97</v>
      </c>
    </row>
    <row r="11" spans="1:14" s="446" customFormat="1" ht="16.5" customHeight="1">
      <c r="A11" s="1808" t="s">
        <v>682</v>
      </c>
      <c r="B11" s="1809"/>
      <c r="C11" s="929">
        <f aca="true" t="shared" si="0" ref="C11:L11">SUM(C12:C13)</f>
        <v>85</v>
      </c>
      <c r="D11" s="929">
        <f t="shared" si="0"/>
        <v>52</v>
      </c>
      <c r="E11" s="929">
        <f t="shared" si="0"/>
        <v>33</v>
      </c>
      <c r="F11" s="929">
        <f t="shared" si="0"/>
        <v>21</v>
      </c>
      <c r="G11" s="929">
        <f t="shared" si="0"/>
        <v>5</v>
      </c>
      <c r="H11" s="929">
        <f t="shared" si="0"/>
        <v>5</v>
      </c>
      <c r="I11" s="929">
        <f t="shared" si="0"/>
        <v>2</v>
      </c>
      <c r="J11" s="929">
        <f t="shared" si="0"/>
        <v>6</v>
      </c>
      <c r="K11" s="929">
        <f t="shared" si="0"/>
        <v>78</v>
      </c>
      <c r="L11" s="929">
        <f t="shared" si="0"/>
        <v>1</v>
      </c>
      <c r="M11" s="907">
        <f>+J11+K11+L11</f>
        <v>85</v>
      </c>
      <c r="N11" s="908" t="str">
        <f>+IF(M11=C11,"đ","s")</f>
        <v>đ</v>
      </c>
    </row>
    <row r="12" spans="1:14" s="446" customFormat="1" ht="16.5" customHeight="1">
      <c r="A12" s="684" t="s">
        <v>0</v>
      </c>
      <c r="B12" s="673" t="s">
        <v>677</v>
      </c>
      <c r="C12" s="929">
        <f>+D12+E12</f>
        <v>0</v>
      </c>
      <c r="D12" s="930"/>
      <c r="E12" s="929">
        <f>+F12+G12+H12+I12</f>
        <v>0</v>
      </c>
      <c r="F12" s="930"/>
      <c r="G12" s="930"/>
      <c r="H12" s="930"/>
      <c r="I12" s="930"/>
      <c r="J12" s="930"/>
      <c r="K12" s="930"/>
      <c r="L12" s="930"/>
      <c r="M12" s="907">
        <f aca="true" t="shared" si="1" ref="M12:M22">+J12+K12+L12</f>
        <v>0</v>
      </c>
      <c r="N12" s="908" t="str">
        <f aca="true" t="shared" si="2" ref="N12:N22">+IF(M12=C12,"đ","s")</f>
        <v>đ</v>
      </c>
    </row>
    <row r="13" spans="1:14" s="446" customFormat="1" ht="16.5" customHeight="1">
      <c r="A13" s="687" t="s">
        <v>1</v>
      </c>
      <c r="B13" s="673" t="s">
        <v>676</v>
      </c>
      <c r="C13" s="929">
        <f>+C14+C15+C16+C17+C18+C19+C20+C21+C22</f>
        <v>85</v>
      </c>
      <c r="D13" s="929">
        <f aca="true" t="shared" si="3" ref="D13:L13">+D14+D15+D16+D17+D18+D19+D20+D21+D22</f>
        <v>52</v>
      </c>
      <c r="E13" s="929">
        <f t="shared" si="3"/>
        <v>33</v>
      </c>
      <c r="F13" s="929">
        <f t="shared" si="3"/>
        <v>21</v>
      </c>
      <c r="G13" s="929">
        <f t="shared" si="3"/>
        <v>5</v>
      </c>
      <c r="H13" s="929">
        <f t="shared" si="3"/>
        <v>5</v>
      </c>
      <c r="I13" s="929">
        <f t="shared" si="3"/>
        <v>2</v>
      </c>
      <c r="J13" s="929">
        <f t="shared" si="3"/>
        <v>6</v>
      </c>
      <c r="K13" s="929">
        <f t="shared" si="3"/>
        <v>78</v>
      </c>
      <c r="L13" s="929">
        <f t="shared" si="3"/>
        <v>1</v>
      </c>
      <c r="M13" s="907">
        <f t="shared" si="1"/>
        <v>85</v>
      </c>
      <c r="N13" s="908" t="str">
        <f t="shared" si="2"/>
        <v>đ</v>
      </c>
    </row>
    <row r="14" spans="1:14" s="446" customFormat="1" ht="16.5" customHeight="1">
      <c r="A14" s="687" t="s">
        <v>51</v>
      </c>
      <c r="B14" s="670" t="s">
        <v>669</v>
      </c>
      <c r="C14" s="929">
        <f aca="true" t="shared" si="4" ref="C14:C22">+D14+E14</f>
        <v>23</v>
      </c>
      <c r="D14" s="1068" t="s">
        <v>823</v>
      </c>
      <c r="E14" s="1069">
        <v>23</v>
      </c>
      <c r="F14" s="832" t="s">
        <v>775</v>
      </c>
      <c r="G14" s="1068" t="s">
        <v>823</v>
      </c>
      <c r="H14" s="832"/>
      <c r="I14" s="1068" t="s">
        <v>52</v>
      </c>
      <c r="J14" s="1068" t="s">
        <v>823</v>
      </c>
      <c r="K14" s="832" t="s">
        <v>776</v>
      </c>
      <c r="L14" s="1068"/>
      <c r="M14" s="907">
        <f t="shared" si="1"/>
        <v>23</v>
      </c>
      <c r="N14" s="908" t="str">
        <f t="shared" si="2"/>
        <v>đ</v>
      </c>
    </row>
    <row r="15" spans="1:14" s="446" customFormat="1" ht="16.5" customHeight="1">
      <c r="A15" s="687" t="s">
        <v>52</v>
      </c>
      <c r="B15" s="670" t="s">
        <v>668</v>
      </c>
      <c r="C15" s="929">
        <f t="shared" si="4"/>
        <v>26</v>
      </c>
      <c r="D15" s="932">
        <v>24</v>
      </c>
      <c r="E15" s="929">
        <f aca="true" t="shared" si="5" ref="E15:E22">+F15+G15+H15+I15</f>
        <v>2</v>
      </c>
      <c r="F15" s="932"/>
      <c r="G15" s="932">
        <v>2</v>
      </c>
      <c r="H15" s="932"/>
      <c r="I15" s="932"/>
      <c r="J15" s="932"/>
      <c r="K15" s="932">
        <v>26</v>
      </c>
      <c r="L15" s="932"/>
      <c r="M15" s="907">
        <f t="shared" si="1"/>
        <v>26</v>
      </c>
      <c r="N15" s="908" t="str">
        <f t="shared" si="2"/>
        <v>đ</v>
      </c>
    </row>
    <row r="16" spans="1:14" s="446" customFormat="1" ht="16.5" customHeight="1">
      <c r="A16" s="687" t="s">
        <v>57</v>
      </c>
      <c r="B16" s="670" t="s">
        <v>667</v>
      </c>
      <c r="C16" s="929">
        <f t="shared" si="4"/>
        <v>1</v>
      </c>
      <c r="D16" s="931"/>
      <c r="E16" s="929">
        <f t="shared" si="5"/>
        <v>1</v>
      </c>
      <c r="F16" s="931"/>
      <c r="G16" s="931"/>
      <c r="H16" s="931" t="s">
        <v>51</v>
      </c>
      <c r="I16" s="931"/>
      <c r="J16" s="931"/>
      <c r="K16" s="931" t="s">
        <v>51</v>
      </c>
      <c r="L16" s="931"/>
      <c r="M16" s="907">
        <f t="shared" si="1"/>
        <v>1</v>
      </c>
      <c r="N16" s="908" t="str">
        <f t="shared" si="2"/>
        <v>đ</v>
      </c>
    </row>
    <row r="17" spans="1:14" s="446" customFormat="1" ht="16.5" customHeight="1">
      <c r="A17" s="687" t="s">
        <v>69</v>
      </c>
      <c r="B17" s="670" t="s">
        <v>666</v>
      </c>
      <c r="C17" s="929">
        <f t="shared" si="4"/>
        <v>0</v>
      </c>
      <c r="D17" s="931"/>
      <c r="E17" s="929">
        <f t="shared" si="5"/>
        <v>0</v>
      </c>
      <c r="F17" s="931"/>
      <c r="G17" s="931"/>
      <c r="H17" s="931"/>
      <c r="I17" s="931"/>
      <c r="J17" s="931"/>
      <c r="K17" s="931"/>
      <c r="L17" s="931"/>
      <c r="M17" s="907">
        <f t="shared" si="1"/>
        <v>0</v>
      </c>
      <c r="N17" s="908" t="str">
        <f t="shared" si="2"/>
        <v>đ</v>
      </c>
    </row>
    <row r="18" spans="1:14" s="446" customFormat="1" ht="16.5" customHeight="1">
      <c r="A18" s="687" t="s">
        <v>70</v>
      </c>
      <c r="B18" s="670" t="s">
        <v>665</v>
      </c>
      <c r="C18" s="929">
        <f t="shared" si="4"/>
        <v>5</v>
      </c>
      <c r="D18" s="932">
        <v>4</v>
      </c>
      <c r="E18" s="929">
        <f t="shared" si="5"/>
        <v>1</v>
      </c>
      <c r="F18" s="932"/>
      <c r="G18" s="932"/>
      <c r="H18" s="932">
        <v>1</v>
      </c>
      <c r="I18" s="932"/>
      <c r="J18" s="932">
        <v>4</v>
      </c>
      <c r="K18" s="932">
        <v>1</v>
      </c>
      <c r="L18" s="932"/>
      <c r="M18" s="907">
        <f t="shared" si="1"/>
        <v>5</v>
      </c>
      <c r="N18" s="908" t="str">
        <f t="shared" si="2"/>
        <v>đ</v>
      </c>
    </row>
    <row r="19" spans="1:14" s="446" customFormat="1" ht="16.5" customHeight="1">
      <c r="A19" s="687" t="s">
        <v>71</v>
      </c>
      <c r="B19" s="670" t="s">
        <v>664</v>
      </c>
      <c r="C19" s="929">
        <f t="shared" si="4"/>
        <v>6</v>
      </c>
      <c r="D19" s="953">
        <v>5</v>
      </c>
      <c r="E19" s="929">
        <f t="shared" si="5"/>
        <v>1</v>
      </c>
      <c r="F19" s="954"/>
      <c r="G19" s="955">
        <v>0</v>
      </c>
      <c r="H19" s="955">
        <v>1</v>
      </c>
      <c r="I19" s="954"/>
      <c r="J19" s="955"/>
      <c r="K19" s="955">
        <v>6</v>
      </c>
      <c r="L19" s="955"/>
      <c r="M19" s="907">
        <f t="shared" si="1"/>
        <v>6</v>
      </c>
      <c r="N19" s="908" t="str">
        <f t="shared" si="2"/>
        <v>đ</v>
      </c>
    </row>
    <row r="20" spans="1:14" s="446" customFormat="1" ht="16.5" customHeight="1">
      <c r="A20" s="687" t="s">
        <v>72</v>
      </c>
      <c r="B20" s="670" t="s">
        <v>663</v>
      </c>
      <c r="C20" s="929">
        <f t="shared" si="4"/>
        <v>12</v>
      </c>
      <c r="D20" s="1169">
        <v>11</v>
      </c>
      <c r="E20" s="929">
        <f t="shared" si="5"/>
        <v>1</v>
      </c>
      <c r="F20" s="1169">
        <v>0</v>
      </c>
      <c r="G20" s="1169">
        <v>0</v>
      </c>
      <c r="H20" s="1169">
        <v>1</v>
      </c>
      <c r="I20" s="1169"/>
      <c r="J20" s="1169">
        <v>1</v>
      </c>
      <c r="K20" s="1169">
        <v>11</v>
      </c>
      <c r="L20" s="1169"/>
      <c r="M20" s="907">
        <f t="shared" si="1"/>
        <v>12</v>
      </c>
      <c r="N20" s="908" t="str">
        <f t="shared" si="2"/>
        <v>đ</v>
      </c>
    </row>
    <row r="21" spans="1:14" s="446" customFormat="1" ht="16.5" customHeight="1">
      <c r="A21" s="687" t="s">
        <v>73</v>
      </c>
      <c r="B21" s="670" t="s">
        <v>662</v>
      </c>
      <c r="C21" s="929">
        <f t="shared" si="4"/>
        <v>8</v>
      </c>
      <c r="D21" s="932">
        <v>7</v>
      </c>
      <c r="E21" s="929">
        <f t="shared" si="5"/>
        <v>1</v>
      </c>
      <c r="F21" s="932"/>
      <c r="G21" s="932"/>
      <c r="H21" s="932">
        <v>1</v>
      </c>
      <c r="I21" s="932"/>
      <c r="J21" s="932">
        <v>1</v>
      </c>
      <c r="K21" s="932">
        <v>6</v>
      </c>
      <c r="L21" s="932">
        <v>1</v>
      </c>
      <c r="M21" s="907">
        <f t="shared" si="1"/>
        <v>8</v>
      </c>
      <c r="N21" s="908" t="str">
        <f t="shared" si="2"/>
        <v>đ</v>
      </c>
    </row>
    <row r="22" spans="1:14" s="446" customFormat="1" ht="16.5" customHeight="1">
      <c r="A22" s="687" t="s">
        <v>74</v>
      </c>
      <c r="B22" s="670" t="s">
        <v>661</v>
      </c>
      <c r="C22" s="929">
        <f t="shared" si="4"/>
        <v>4</v>
      </c>
      <c r="D22" s="930">
        <v>1</v>
      </c>
      <c r="E22" s="929">
        <f t="shared" si="5"/>
        <v>3</v>
      </c>
      <c r="F22" s="930"/>
      <c r="G22" s="930">
        <v>3</v>
      </c>
      <c r="H22" s="930"/>
      <c r="I22" s="930"/>
      <c r="J22" s="930"/>
      <c r="K22" s="930">
        <v>4</v>
      </c>
      <c r="L22" s="930"/>
      <c r="M22" s="907">
        <f t="shared" si="1"/>
        <v>4</v>
      </c>
      <c r="N22" s="908" t="str">
        <f t="shared" si="2"/>
        <v>đ</v>
      </c>
    </row>
    <row r="23" spans="2:12" ht="16.5" customHeight="1">
      <c r="B23" s="466"/>
      <c r="C23" s="466"/>
      <c r="D23" s="466"/>
      <c r="E23" s="466"/>
      <c r="F23" s="466"/>
      <c r="G23" s="466"/>
      <c r="H23" s="1810" t="str">
        <f>'Thong tin'!B8</f>
        <v>Trà Vinh, ngày 01 tháng 9 năm 2019</v>
      </c>
      <c r="I23" s="1810"/>
      <c r="J23" s="1810"/>
      <c r="K23" s="1810"/>
      <c r="L23" s="1810"/>
    </row>
    <row r="24" spans="1:12" ht="18.75">
      <c r="A24" s="466"/>
      <c r="B24" s="1812" t="s">
        <v>4</v>
      </c>
      <c r="C24" s="1812"/>
      <c r="D24" s="1812"/>
      <c r="E24" s="466"/>
      <c r="F24" s="466"/>
      <c r="G24" s="466"/>
      <c r="H24" s="1811" t="str">
        <f>'Thong tin'!B7</f>
        <v>PHÓ CỤC TRƯỞNG</v>
      </c>
      <c r="I24" s="1811"/>
      <c r="J24" s="1811"/>
      <c r="K24" s="1811"/>
      <c r="L24" s="1811"/>
    </row>
    <row r="25" spans="1:12" ht="16.5" customHeight="1">
      <c r="A25" s="467"/>
      <c r="B25" s="467"/>
      <c r="C25" s="467"/>
      <c r="D25" s="467"/>
      <c r="E25" s="467"/>
      <c r="F25" s="467"/>
      <c r="G25" s="467"/>
      <c r="H25" s="568"/>
      <c r="I25" s="568"/>
      <c r="J25" s="568"/>
      <c r="K25" s="568"/>
      <c r="L25" s="568"/>
    </row>
    <row r="26" spans="1:12" ht="18.75">
      <c r="A26" s="451"/>
      <c r="B26" s="467"/>
      <c r="C26" s="467"/>
      <c r="D26" s="467"/>
      <c r="E26" s="467"/>
      <c r="F26" s="467"/>
      <c r="G26" s="467"/>
      <c r="H26" s="467"/>
      <c r="I26" s="584"/>
      <c r="J26" s="584"/>
      <c r="K26" s="584"/>
      <c r="L26" s="451"/>
    </row>
    <row r="27" spans="1:12" ht="9" customHeight="1">
      <c r="A27" s="451"/>
      <c r="B27" s="467"/>
      <c r="C27" s="467"/>
      <c r="D27" s="467"/>
      <c r="E27" s="467"/>
      <c r="F27" s="467"/>
      <c r="G27" s="467"/>
      <c r="H27" s="467"/>
      <c r="I27" s="467"/>
      <c r="J27" s="467"/>
      <c r="K27" s="451"/>
      <c r="L27" s="451"/>
    </row>
    <row r="28" spans="1:12" ht="18.75">
      <c r="A28" s="451"/>
      <c r="B28" s="467"/>
      <c r="C28" s="467"/>
      <c r="D28" s="467"/>
      <c r="E28" s="467"/>
      <c r="F28" s="467"/>
      <c r="G28" s="467"/>
      <c r="H28" s="467"/>
      <c r="I28" s="467"/>
      <c r="J28" s="467"/>
      <c r="K28" s="451"/>
      <c r="L28" s="451"/>
    </row>
    <row r="29" spans="1:12" ht="9" customHeight="1">
      <c r="A29" s="451"/>
      <c r="B29" s="467"/>
      <c r="C29" s="467"/>
      <c r="D29" s="467"/>
      <c r="E29" s="467"/>
      <c r="F29" s="467"/>
      <c r="G29" s="467"/>
      <c r="H29" s="467"/>
      <c r="I29" s="467"/>
      <c r="J29" s="467"/>
      <c r="K29" s="451"/>
      <c r="L29" s="451"/>
    </row>
    <row r="30" spans="1:12" ht="18.75">
      <c r="A30" s="451"/>
      <c r="B30" s="467"/>
      <c r="C30" s="467"/>
      <c r="D30" s="467"/>
      <c r="E30" s="467"/>
      <c r="F30" s="467"/>
      <c r="G30" s="467"/>
      <c r="H30" s="467"/>
      <c r="I30" s="467"/>
      <c r="J30" s="467"/>
      <c r="K30" s="451"/>
      <c r="L30" s="451"/>
    </row>
    <row r="31" spans="2:12" ht="18.75">
      <c r="B31" s="1806" t="str">
        <f>'Thong tin'!B5</f>
        <v>Nhan Quốc Hải</v>
      </c>
      <c r="C31" s="1806"/>
      <c r="D31" s="1806"/>
      <c r="E31" s="451"/>
      <c r="F31" s="451"/>
      <c r="G31" s="451"/>
      <c r="H31" s="1746" t="str">
        <f>'Thong tin'!B6</f>
        <v>Nguyễn Minh Khiêm</v>
      </c>
      <c r="I31" s="1746"/>
      <c r="J31" s="1746"/>
      <c r="K31" s="1746"/>
      <c r="L31" s="1746"/>
    </row>
    <row r="32" spans="1:12" ht="22.5" customHeight="1" hidden="1">
      <c r="A32" s="451"/>
      <c r="B32" s="467"/>
      <c r="C32" s="467"/>
      <c r="D32" s="467"/>
      <c r="E32" s="467"/>
      <c r="F32" s="467"/>
      <c r="G32" s="467"/>
      <c r="H32" s="467"/>
      <c r="I32" s="467"/>
      <c r="J32" s="467"/>
      <c r="K32" s="451"/>
      <c r="L32" s="451"/>
    </row>
    <row r="33" spans="1:12" ht="19.5" hidden="1">
      <c r="A33" s="469" t="s">
        <v>47</v>
      </c>
      <c r="B33" s="467"/>
      <c r="C33" s="467"/>
      <c r="D33" s="467"/>
      <c r="E33" s="467"/>
      <c r="F33" s="467"/>
      <c r="G33" s="467"/>
      <c r="H33" s="467"/>
      <c r="I33" s="467"/>
      <c r="J33" s="467"/>
      <c r="K33" s="451"/>
      <c r="L33" s="451"/>
    </row>
    <row r="34" spans="2:12" ht="15.75" customHeight="1" hidden="1">
      <c r="B34" s="1813" t="s">
        <v>58</v>
      </c>
      <c r="C34" s="1813"/>
      <c r="D34" s="1813"/>
      <c r="E34" s="1813"/>
      <c r="F34" s="1813"/>
      <c r="G34" s="1813"/>
      <c r="H34" s="1813"/>
      <c r="I34" s="1813"/>
      <c r="J34" s="1813"/>
      <c r="K34" s="1813"/>
      <c r="L34" s="1813"/>
    </row>
    <row r="35" spans="1:12" ht="16.5" customHeight="1" hidden="1">
      <c r="A35" s="470"/>
      <c r="B35" s="1805" t="s">
        <v>60</v>
      </c>
      <c r="C35" s="1805"/>
      <c r="D35" s="1805"/>
      <c r="E35" s="1805"/>
      <c r="F35" s="1805"/>
      <c r="G35" s="1805"/>
      <c r="H35" s="1805"/>
      <c r="I35" s="1805"/>
      <c r="J35" s="1805"/>
      <c r="K35" s="1805"/>
      <c r="L35" s="1805"/>
    </row>
    <row r="36" ht="15.75" hidden="1">
      <c r="B36" s="445" t="s">
        <v>59</v>
      </c>
    </row>
  </sheetData>
  <sheetProtection/>
  <mergeCells count="30">
    <mergeCell ref="J6:L6"/>
    <mergeCell ref="J7:J9"/>
    <mergeCell ref="K7:K9"/>
    <mergeCell ref="L7:L9"/>
    <mergeCell ref="J1:L1"/>
    <mergeCell ref="A2:C2"/>
    <mergeCell ref="J2:L2"/>
    <mergeCell ref="J3:L3"/>
    <mergeCell ref="D1:I2"/>
    <mergeCell ref="D3:I3"/>
    <mergeCell ref="A4:C4"/>
    <mergeCell ref="D4:I4"/>
    <mergeCell ref="J4:L4"/>
    <mergeCell ref="J5:L5"/>
    <mergeCell ref="A1:B1"/>
    <mergeCell ref="A6:B9"/>
    <mergeCell ref="C6:C9"/>
    <mergeCell ref="D6:I6"/>
    <mergeCell ref="D7:I7"/>
    <mergeCell ref="D8:D9"/>
    <mergeCell ref="E8:I8"/>
    <mergeCell ref="B35:L35"/>
    <mergeCell ref="H31:L31"/>
    <mergeCell ref="B31:D31"/>
    <mergeCell ref="A10:B10"/>
    <mergeCell ref="A11:B11"/>
    <mergeCell ref="H23:L23"/>
    <mergeCell ref="H24:L24"/>
    <mergeCell ref="B24:D24"/>
    <mergeCell ref="B34:L34"/>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indexed="10"/>
  </sheetPr>
  <dimension ref="A1:AC50"/>
  <sheetViews>
    <sheetView view="pageBreakPreview" zoomScale="80" zoomScaleSheetLayoutView="80" zoomScalePageLayoutView="0" workbookViewId="0" topLeftCell="A8">
      <selection activeCell="P14" sqref="P14:P22"/>
    </sheetView>
  </sheetViews>
  <sheetFormatPr defaultColWidth="9.00390625" defaultRowHeight="15.75"/>
  <cols>
    <col min="1" max="1" width="3.50390625" style="475" customWidth="1"/>
    <col min="2" max="2" width="15.75390625" style="475" customWidth="1"/>
    <col min="3" max="21" width="6.625" style="475" customWidth="1"/>
    <col min="22" max="16384" width="9.00390625" style="475" customWidth="1"/>
  </cols>
  <sheetData>
    <row r="1" spans="1:22" ht="21" customHeight="1">
      <c r="A1" s="614" t="s">
        <v>648</v>
      </c>
      <c r="B1" s="432"/>
      <c r="C1" s="432"/>
      <c r="D1" s="430"/>
      <c r="E1" s="471"/>
      <c r="F1" s="1836" t="s">
        <v>561</v>
      </c>
      <c r="G1" s="1836"/>
      <c r="H1" s="1836"/>
      <c r="I1" s="1836"/>
      <c r="J1" s="1836"/>
      <c r="K1" s="1836"/>
      <c r="L1" s="1836"/>
      <c r="M1" s="1836"/>
      <c r="N1" s="1836"/>
      <c r="O1" s="472"/>
      <c r="P1" s="473" t="s">
        <v>382</v>
      </c>
      <c r="Q1" s="474"/>
      <c r="R1" s="474"/>
      <c r="S1" s="474"/>
      <c r="T1" s="474"/>
      <c r="V1" s="476"/>
    </row>
    <row r="2" spans="1:22" ht="15.75" customHeight="1">
      <c r="A2" s="1843" t="s">
        <v>333</v>
      </c>
      <c r="B2" s="1843"/>
      <c r="C2" s="1843"/>
      <c r="D2" s="1843"/>
      <c r="E2" s="615"/>
      <c r="F2" s="1836"/>
      <c r="G2" s="1836"/>
      <c r="H2" s="1836"/>
      <c r="I2" s="1836"/>
      <c r="J2" s="1836"/>
      <c r="K2" s="1836"/>
      <c r="L2" s="1836"/>
      <c r="M2" s="1836"/>
      <c r="N2" s="1836"/>
      <c r="O2" s="472"/>
      <c r="P2" s="586" t="str">
        <f>'Thong tin'!B4</f>
        <v>CTHADS TRÀ VINH</v>
      </c>
      <c r="Q2" s="585"/>
      <c r="R2" s="474"/>
      <c r="S2" s="474"/>
      <c r="T2" s="474"/>
      <c r="V2" s="476"/>
    </row>
    <row r="3" spans="1:20" ht="16.5" customHeight="1">
      <c r="A3" s="1729" t="s">
        <v>334</v>
      </c>
      <c r="B3" s="1729"/>
      <c r="C3" s="1729"/>
      <c r="D3" s="1729"/>
      <c r="E3" s="615"/>
      <c r="F3" s="1837" t="str">
        <f>'Thong tin'!B3</f>
        <v>12 tháng / năm 2019</v>
      </c>
      <c r="G3" s="1838"/>
      <c r="H3" s="1838"/>
      <c r="I3" s="1838"/>
      <c r="J3" s="1838"/>
      <c r="K3" s="1838"/>
      <c r="L3" s="1838"/>
      <c r="M3" s="1838"/>
      <c r="N3" s="1838"/>
      <c r="O3" s="477"/>
      <c r="P3" s="587" t="s">
        <v>640</v>
      </c>
      <c r="Q3" s="474"/>
      <c r="R3" s="474"/>
      <c r="S3" s="474"/>
      <c r="T3" s="474"/>
    </row>
    <row r="4" spans="1:20" ht="15" customHeight="1">
      <c r="A4" s="431" t="s">
        <v>210</v>
      </c>
      <c r="B4" s="410"/>
      <c r="C4" s="410"/>
      <c r="D4" s="410"/>
      <c r="E4" s="478"/>
      <c r="F4" s="478"/>
      <c r="G4" s="478"/>
      <c r="H4" s="478"/>
      <c r="I4" s="478"/>
      <c r="J4" s="478"/>
      <c r="K4" s="478"/>
      <c r="L4" s="478"/>
      <c r="M4" s="478"/>
      <c r="N4" s="478"/>
      <c r="O4" s="478"/>
      <c r="P4" s="479" t="s">
        <v>562</v>
      </c>
      <c r="Q4" s="471"/>
      <c r="R4" s="471"/>
      <c r="S4" s="471"/>
      <c r="T4" s="471"/>
    </row>
    <row r="5" spans="1:21" ht="20.25" customHeight="1">
      <c r="A5" s="1839" t="s">
        <v>68</v>
      </c>
      <c r="B5" s="1840"/>
      <c r="C5" s="1834" t="s">
        <v>563</v>
      </c>
      <c r="D5" s="1834"/>
      <c r="E5" s="1834"/>
      <c r="F5" s="1834" t="s">
        <v>564</v>
      </c>
      <c r="G5" s="1834"/>
      <c r="H5" s="1834"/>
      <c r="I5" s="1834"/>
      <c r="J5" s="1834"/>
      <c r="K5" s="1834"/>
      <c r="L5" s="1834"/>
      <c r="M5" s="1834"/>
      <c r="N5" s="1834"/>
      <c r="O5" s="1834"/>
      <c r="P5" s="1834" t="s">
        <v>565</v>
      </c>
      <c r="Q5" s="1834"/>
      <c r="R5" s="1834"/>
      <c r="S5" s="1834"/>
      <c r="T5" s="1834"/>
      <c r="U5" s="1834"/>
    </row>
    <row r="6" spans="1:21" ht="19.5" customHeight="1">
      <c r="A6" s="1841"/>
      <c r="B6" s="1842"/>
      <c r="C6" s="1834"/>
      <c r="D6" s="1834"/>
      <c r="E6" s="1834"/>
      <c r="F6" s="1834" t="s">
        <v>566</v>
      </c>
      <c r="G6" s="1834"/>
      <c r="H6" s="1834"/>
      <c r="I6" s="1834" t="s">
        <v>567</v>
      </c>
      <c r="J6" s="1834"/>
      <c r="K6" s="1834"/>
      <c r="L6" s="1834"/>
      <c r="M6" s="1834"/>
      <c r="N6" s="1834"/>
      <c r="O6" s="1834"/>
      <c r="P6" s="1834" t="s">
        <v>37</v>
      </c>
      <c r="Q6" s="1834" t="s">
        <v>7</v>
      </c>
      <c r="R6" s="1834"/>
      <c r="S6" s="1834"/>
      <c r="T6" s="1834"/>
      <c r="U6" s="1834"/>
    </row>
    <row r="7" spans="1:22" ht="34.5" customHeight="1">
      <c r="A7" s="1841"/>
      <c r="B7" s="1842"/>
      <c r="C7" s="1834"/>
      <c r="D7" s="1834"/>
      <c r="E7" s="1834"/>
      <c r="F7" s="1834"/>
      <c r="G7" s="1834"/>
      <c r="H7" s="1834"/>
      <c r="I7" s="1834" t="s">
        <v>568</v>
      </c>
      <c r="J7" s="1834"/>
      <c r="K7" s="1834"/>
      <c r="L7" s="1834" t="s">
        <v>569</v>
      </c>
      <c r="M7" s="1834"/>
      <c r="N7" s="1834"/>
      <c r="O7" s="1834"/>
      <c r="P7" s="1834"/>
      <c r="Q7" s="1834" t="s">
        <v>639</v>
      </c>
      <c r="R7" s="1834" t="s">
        <v>571</v>
      </c>
      <c r="S7" s="1834" t="s">
        <v>572</v>
      </c>
      <c r="T7" s="1834" t="s">
        <v>573</v>
      </c>
      <c r="U7" s="1834" t="s">
        <v>574</v>
      </c>
      <c r="V7" s="475" t="s">
        <v>575</v>
      </c>
    </row>
    <row r="8" spans="1:21" ht="18.75" customHeight="1">
      <c r="A8" s="1841"/>
      <c r="B8" s="1842"/>
      <c r="C8" s="1834" t="s">
        <v>37</v>
      </c>
      <c r="D8" s="1834" t="s">
        <v>7</v>
      </c>
      <c r="E8" s="1834"/>
      <c r="F8" s="1834" t="s">
        <v>37</v>
      </c>
      <c r="G8" s="1834" t="s">
        <v>7</v>
      </c>
      <c r="H8" s="1834"/>
      <c r="I8" s="1834" t="s">
        <v>37</v>
      </c>
      <c r="J8" s="1834" t="s">
        <v>7</v>
      </c>
      <c r="K8" s="1834"/>
      <c r="L8" s="1834" t="s">
        <v>37</v>
      </c>
      <c r="M8" s="1834" t="s">
        <v>576</v>
      </c>
      <c r="N8" s="1834"/>
      <c r="O8" s="1834"/>
      <c r="P8" s="1834"/>
      <c r="Q8" s="1835"/>
      <c r="R8" s="1834"/>
      <c r="S8" s="1834"/>
      <c r="T8" s="1834"/>
      <c r="U8" s="1834"/>
    </row>
    <row r="9" spans="1:23" ht="122.25" customHeight="1">
      <c r="A9" s="1841"/>
      <c r="B9" s="1842"/>
      <c r="C9" s="1834"/>
      <c r="D9" s="803" t="s">
        <v>577</v>
      </c>
      <c r="E9" s="803" t="s">
        <v>584</v>
      </c>
      <c r="F9" s="1834"/>
      <c r="G9" s="803" t="s">
        <v>577</v>
      </c>
      <c r="H9" s="803" t="s">
        <v>578</v>
      </c>
      <c r="I9" s="1834"/>
      <c r="J9" s="803" t="s">
        <v>579</v>
      </c>
      <c r="K9" s="803" t="s">
        <v>580</v>
      </c>
      <c r="L9" s="1834"/>
      <c r="M9" s="803" t="s">
        <v>581</v>
      </c>
      <c r="N9" s="803" t="s">
        <v>582</v>
      </c>
      <c r="O9" s="803" t="s">
        <v>583</v>
      </c>
      <c r="P9" s="1834"/>
      <c r="Q9" s="1835"/>
      <c r="R9" s="1834"/>
      <c r="S9" s="1834"/>
      <c r="T9" s="1834"/>
      <c r="U9" s="1834"/>
      <c r="V9" s="481"/>
      <c r="W9" s="481"/>
    </row>
    <row r="10" spans="1:29" ht="12.75">
      <c r="A10" s="483"/>
      <c r="B10" s="484" t="s">
        <v>585</v>
      </c>
      <c r="C10" s="485">
        <v>1</v>
      </c>
      <c r="D10" s="486">
        <v>2</v>
      </c>
      <c r="E10" s="485">
        <v>3</v>
      </c>
      <c r="F10" s="486">
        <v>4</v>
      </c>
      <c r="G10" s="485">
        <v>5</v>
      </c>
      <c r="H10" s="486">
        <v>6</v>
      </c>
      <c r="I10" s="485">
        <v>7</v>
      </c>
      <c r="J10" s="486">
        <v>8</v>
      </c>
      <c r="K10" s="485">
        <v>9</v>
      </c>
      <c r="L10" s="486">
        <v>10</v>
      </c>
      <c r="M10" s="485">
        <v>11</v>
      </c>
      <c r="N10" s="486">
        <v>12</v>
      </c>
      <c r="O10" s="485">
        <v>13</v>
      </c>
      <c r="P10" s="486">
        <v>14</v>
      </c>
      <c r="Q10" s="485">
        <v>15</v>
      </c>
      <c r="R10" s="486">
        <v>16</v>
      </c>
      <c r="S10" s="485">
        <v>17</v>
      </c>
      <c r="T10" s="486">
        <v>18</v>
      </c>
      <c r="U10" s="485">
        <v>19</v>
      </c>
      <c r="V10" s="482"/>
      <c r="W10" s="481"/>
      <c r="X10" s="481"/>
      <c r="Y10" s="481"/>
      <c r="Z10" s="481"/>
      <c r="AA10" s="481"/>
      <c r="AB10" s="481"/>
      <c r="AC10" s="481"/>
    </row>
    <row r="11" spans="1:29" s="489" customFormat="1" ht="16.5" customHeight="1">
      <c r="A11" s="1828" t="s">
        <v>37</v>
      </c>
      <c r="B11" s="1829"/>
      <c r="C11" s="895">
        <f aca="true" t="shared" si="0" ref="C11:U11">C12+C13</f>
        <v>61</v>
      </c>
      <c r="D11" s="895">
        <f t="shared" si="0"/>
        <v>0</v>
      </c>
      <c r="E11" s="895">
        <f t="shared" si="0"/>
        <v>61</v>
      </c>
      <c r="F11" s="895">
        <f t="shared" si="0"/>
        <v>61</v>
      </c>
      <c r="G11" s="895">
        <f t="shared" si="0"/>
        <v>0</v>
      </c>
      <c r="H11" s="895">
        <f t="shared" si="0"/>
        <v>61</v>
      </c>
      <c r="I11" s="895">
        <f t="shared" si="0"/>
        <v>40</v>
      </c>
      <c r="J11" s="895">
        <f t="shared" si="0"/>
        <v>35</v>
      </c>
      <c r="K11" s="895">
        <f t="shared" si="0"/>
        <v>5</v>
      </c>
      <c r="L11" s="895">
        <f t="shared" si="0"/>
        <v>21</v>
      </c>
      <c r="M11" s="895">
        <f t="shared" si="0"/>
        <v>0</v>
      </c>
      <c r="N11" s="895">
        <f t="shared" si="0"/>
        <v>21</v>
      </c>
      <c r="O11" s="895">
        <f t="shared" si="0"/>
        <v>0</v>
      </c>
      <c r="P11" s="895">
        <f t="shared" si="0"/>
        <v>40</v>
      </c>
      <c r="Q11" s="895">
        <f t="shared" si="0"/>
        <v>9</v>
      </c>
      <c r="R11" s="895">
        <f t="shared" si="0"/>
        <v>7</v>
      </c>
      <c r="S11" s="895">
        <f t="shared" si="0"/>
        <v>4</v>
      </c>
      <c r="T11" s="895">
        <f t="shared" si="0"/>
        <v>19</v>
      </c>
      <c r="U11" s="895">
        <f t="shared" si="0"/>
        <v>1</v>
      </c>
      <c r="V11" s="487"/>
      <c r="W11" s="488"/>
      <c r="X11" s="488"/>
      <c r="Y11" s="488"/>
      <c r="Z11" s="488"/>
      <c r="AA11" s="488"/>
      <c r="AB11" s="488"/>
      <c r="AC11" s="488"/>
    </row>
    <row r="12" spans="1:29" s="489" customFormat="1" ht="16.5" customHeight="1">
      <c r="A12" s="710" t="s">
        <v>0</v>
      </c>
      <c r="B12" s="701" t="s">
        <v>94</v>
      </c>
      <c r="C12" s="896">
        <f>D12+E12</f>
        <v>25</v>
      </c>
      <c r="D12" s="893"/>
      <c r="E12" s="893">
        <v>25</v>
      </c>
      <c r="F12" s="896">
        <f>G12+H12</f>
        <v>25</v>
      </c>
      <c r="G12" s="893"/>
      <c r="H12" s="893">
        <v>25</v>
      </c>
      <c r="I12" s="896">
        <f>J12+K12</f>
        <v>4</v>
      </c>
      <c r="J12" s="893"/>
      <c r="K12" s="893">
        <v>4</v>
      </c>
      <c r="L12" s="896">
        <f>M12+N12+O12</f>
        <v>21</v>
      </c>
      <c r="M12" s="893"/>
      <c r="N12" s="893">
        <v>21</v>
      </c>
      <c r="O12" s="897"/>
      <c r="P12" s="934">
        <f>SUM(Q12:U12)</f>
        <v>4</v>
      </c>
      <c r="Q12" s="897"/>
      <c r="R12" s="897"/>
      <c r="S12" s="897"/>
      <c r="T12" s="893">
        <v>3</v>
      </c>
      <c r="U12" s="893">
        <v>1</v>
      </c>
      <c r="V12" s="490"/>
      <c r="W12" s="488"/>
      <c r="X12" s="488"/>
      <c r="Y12" s="488"/>
      <c r="Z12" s="488"/>
      <c r="AA12" s="488"/>
      <c r="AB12" s="488"/>
      <c r="AC12" s="488"/>
    </row>
    <row r="13" spans="1:29" s="489" customFormat="1" ht="16.5" customHeight="1">
      <c r="A13" s="711" t="s">
        <v>1</v>
      </c>
      <c r="B13" s="701" t="s">
        <v>19</v>
      </c>
      <c r="C13" s="896">
        <f>+C14+C15+C16+C17+C18+C19+C20+C21+C22</f>
        <v>36</v>
      </c>
      <c r="D13" s="896">
        <f aca="true" t="shared" si="1" ref="D13:U13">+D14+D15+D16+D17+D18+D19+D20+D21+D22</f>
        <v>0</v>
      </c>
      <c r="E13" s="896">
        <f t="shared" si="1"/>
        <v>36</v>
      </c>
      <c r="F13" s="896">
        <f t="shared" si="1"/>
        <v>36</v>
      </c>
      <c r="G13" s="896">
        <f t="shared" si="1"/>
        <v>0</v>
      </c>
      <c r="H13" s="896">
        <f t="shared" si="1"/>
        <v>36</v>
      </c>
      <c r="I13" s="896">
        <f t="shared" si="1"/>
        <v>36</v>
      </c>
      <c r="J13" s="896">
        <f t="shared" si="1"/>
        <v>35</v>
      </c>
      <c r="K13" s="896">
        <f t="shared" si="1"/>
        <v>1</v>
      </c>
      <c r="L13" s="896">
        <f t="shared" si="1"/>
        <v>0</v>
      </c>
      <c r="M13" s="896">
        <f t="shared" si="1"/>
        <v>0</v>
      </c>
      <c r="N13" s="896">
        <f t="shared" si="1"/>
        <v>0</v>
      </c>
      <c r="O13" s="896">
        <f t="shared" si="1"/>
        <v>0</v>
      </c>
      <c r="P13" s="896">
        <f t="shared" si="1"/>
        <v>36</v>
      </c>
      <c r="Q13" s="896">
        <f t="shared" si="1"/>
        <v>9</v>
      </c>
      <c r="R13" s="896">
        <f t="shared" si="1"/>
        <v>7</v>
      </c>
      <c r="S13" s="896">
        <f t="shared" si="1"/>
        <v>4</v>
      </c>
      <c r="T13" s="896">
        <f t="shared" si="1"/>
        <v>16</v>
      </c>
      <c r="U13" s="896">
        <f t="shared" si="1"/>
        <v>0</v>
      </c>
      <c r="V13" s="488"/>
      <c r="W13" s="488"/>
      <c r="X13" s="488"/>
      <c r="Y13" s="488"/>
      <c r="Z13" s="488"/>
      <c r="AA13" s="488"/>
      <c r="AB13" s="488"/>
      <c r="AC13" s="488"/>
    </row>
    <row r="14" spans="1:29" s="489" customFormat="1" ht="15.75" customHeight="1">
      <c r="A14" s="682" t="s">
        <v>51</v>
      </c>
      <c r="B14" s="820" t="s">
        <v>669</v>
      </c>
      <c r="C14" s="896">
        <f aca="true" t="shared" si="2" ref="C14:C22">D14+E14</f>
        <v>1</v>
      </c>
      <c r="D14" s="864"/>
      <c r="E14" s="893">
        <v>1</v>
      </c>
      <c r="F14" s="896">
        <f aca="true" t="shared" si="3" ref="F14:F22">G14+H14</f>
        <v>1</v>
      </c>
      <c r="G14" s="903"/>
      <c r="H14" s="893">
        <v>1</v>
      </c>
      <c r="I14" s="896">
        <f aca="true" t="shared" si="4" ref="I14:I22">J14+K14</f>
        <v>1</v>
      </c>
      <c r="J14" s="893">
        <v>1</v>
      </c>
      <c r="K14" s="897"/>
      <c r="L14" s="899">
        <f aca="true" t="shared" si="5" ref="L14:L21">M14+N14+O14</f>
        <v>0</v>
      </c>
      <c r="M14" s="897"/>
      <c r="N14" s="897"/>
      <c r="O14" s="897"/>
      <c r="P14" s="900">
        <f aca="true" t="shared" si="6" ref="P14:P22">Q14+R14+S14+T14+U14</f>
        <v>1</v>
      </c>
      <c r="Q14" s="897"/>
      <c r="R14" s="897">
        <v>1</v>
      </c>
      <c r="S14" s="894"/>
      <c r="T14" s="897"/>
      <c r="U14" s="897"/>
      <c r="V14" s="488"/>
      <c r="W14" s="488"/>
      <c r="X14" s="488"/>
      <c r="Y14" s="488"/>
      <c r="Z14" s="488"/>
      <c r="AA14" s="488"/>
      <c r="AB14" s="488"/>
      <c r="AC14" s="488"/>
    </row>
    <row r="15" spans="1:29" s="489" customFormat="1" ht="15.75" customHeight="1">
      <c r="A15" s="682" t="s">
        <v>52</v>
      </c>
      <c r="B15" s="701" t="s">
        <v>668</v>
      </c>
      <c r="C15" s="896">
        <f t="shared" si="2"/>
        <v>9</v>
      </c>
      <c r="D15" s="957">
        <v>0</v>
      </c>
      <c r="E15" s="957">
        <v>9</v>
      </c>
      <c r="F15" s="896">
        <f t="shared" si="3"/>
        <v>9</v>
      </c>
      <c r="G15" s="957">
        <v>0</v>
      </c>
      <c r="H15" s="957">
        <v>9</v>
      </c>
      <c r="I15" s="896">
        <f t="shared" si="4"/>
        <v>9</v>
      </c>
      <c r="J15" s="957">
        <v>9</v>
      </c>
      <c r="K15" s="957">
        <v>0</v>
      </c>
      <c r="L15" s="956"/>
      <c r="M15" s="957"/>
      <c r="N15" s="957"/>
      <c r="O15" s="957"/>
      <c r="P15" s="900">
        <f t="shared" si="6"/>
        <v>9</v>
      </c>
      <c r="Q15" s="957">
        <v>1</v>
      </c>
      <c r="R15" s="957">
        <v>1</v>
      </c>
      <c r="S15" s="957">
        <v>4</v>
      </c>
      <c r="T15" s="957">
        <v>3</v>
      </c>
      <c r="U15" s="957">
        <v>0</v>
      </c>
      <c r="V15" s="488"/>
      <c r="W15" s="488"/>
      <c r="X15" s="488"/>
      <c r="Y15" s="488"/>
      <c r="Z15" s="488"/>
      <c r="AA15" s="488"/>
      <c r="AB15" s="488"/>
      <c r="AC15" s="488"/>
    </row>
    <row r="16" spans="1:29" s="489" customFormat="1" ht="15.75" customHeight="1">
      <c r="A16" s="682" t="s">
        <v>57</v>
      </c>
      <c r="B16" s="820" t="s">
        <v>667</v>
      </c>
      <c r="C16" s="896">
        <f t="shared" si="2"/>
        <v>2</v>
      </c>
      <c r="D16" s="864"/>
      <c r="E16" s="893">
        <v>2</v>
      </c>
      <c r="F16" s="896">
        <f t="shared" si="3"/>
        <v>2</v>
      </c>
      <c r="G16" s="903"/>
      <c r="H16" s="893">
        <v>2</v>
      </c>
      <c r="I16" s="896">
        <f t="shared" si="4"/>
        <v>2</v>
      </c>
      <c r="J16" s="893">
        <v>2</v>
      </c>
      <c r="K16" s="897"/>
      <c r="L16" s="899">
        <f t="shared" si="5"/>
        <v>0</v>
      </c>
      <c r="M16" s="897"/>
      <c r="N16" s="897"/>
      <c r="O16" s="897"/>
      <c r="P16" s="900">
        <f t="shared" si="6"/>
        <v>2</v>
      </c>
      <c r="Q16" s="897"/>
      <c r="R16" s="893">
        <v>2</v>
      </c>
      <c r="S16" s="897"/>
      <c r="T16" s="897"/>
      <c r="U16" s="897"/>
      <c r="V16" s="488"/>
      <c r="W16" s="488"/>
      <c r="X16" s="488"/>
      <c r="Y16" s="488"/>
      <c r="Z16" s="488"/>
      <c r="AA16" s="488"/>
      <c r="AB16" s="488"/>
      <c r="AC16" s="488"/>
    </row>
    <row r="17" spans="1:29" s="489" customFormat="1" ht="15.75" customHeight="1">
      <c r="A17" s="682" t="s">
        <v>69</v>
      </c>
      <c r="B17" s="820" t="s">
        <v>666</v>
      </c>
      <c r="C17" s="896">
        <f t="shared" si="2"/>
        <v>1</v>
      </c>
      <c r="D17" s="949"/>
      <c r="E17" s="958">
        <v>1</v>
      </c>
      <c r="F17" s="896">
        <f t="shared" si="3"/>
        <v>1</v>
      </c>
      <c r="G17" s="823"/>
      <c r="H17" s="903">
        <v>1</v>
      </c>
      <c r="I17" s="896">
        <f t="shared" si="4"/>
        <v>1</v>
      </c>
      <c r="J17" s="897">
        <v>1</v>
      </c>
      <c r="K17" s="824"/>
      <c r="L17" s="959"/>
      <c r="M17" s="824"/>
      <c r="N17" s="824"/>
      <c r="O17" s="824"/>
      <c r="P17" s="900">
        <f t="shared" si="6"/>
        <v>1</v>
      </c>
      <c r="Q17" s="824"/>
      <c r="R17" s="824"/>
      <c r="S17" s="824"/>
      <c r="T17" s="824">
        <v>1</v>
      </c>
      <c r="U17" s="824"/>
      <c r="V17" s="488"/>
      <c r="W17" s="488"/>
      <c r="X17" s="488"/>
      <c r="Y17" s="488"/>
      <c r="Z17" s="488"/>
      <c r="AA17" s="488"/>
      <c r="AB17" s="488"/>
      <c r="AC17" s="488"/>
    </row>
    <row r="18" spans="1:29" s="489" customFormat="1" ht="15.75" customHeight="1">
      <c r="A18" s="682" t="s">
        <v>70</v>
      </c>
      <c r="B18" s="820" t="s">
        <v>665</v>
      </c>
      <c r="C18" s="896">
        <f t="shared" si="2"/>
        <v>1</v>
      </c>
      <c r="D18" s="933"/>
      <c r="E18" s="933">
        <v>1</v>
      </c>
      <c r="F18" s="896">
        <f t="shared" si="3"/>
        <v>1</v>
      </c>
      <c r="G18" s="933"/>
      <c r="H18" s="933">
        <v>1</v>
      </c>
      <c r="I18" s="896">
        <f t="shared" si="4"/>
        <v>1</v>
      </c>
      <c r="J18" s="933">
        <v>1</v>
      </c>
      <c r="K18" s="933"/>
      <c r="L18" s="899">
        <f t="shared" si="5"/>
        <v>0</v>
      </c>
      <c r="M18" s="933"/>
      <c r="N18" s="933"/>
      <c r="O18" s="933"/>
      <c r="P18" s="900">
        <f t="shared" si="6"/>
        <v>1</v>
      </c>
      <c r="Q18" s="933"/>
      <c r="R18" s="933">
        <v>1</v>
      </c>
      <c r="S18" s="933"/>
      <c r="T18" s="933"/>
      <c r="U18" s="933"/>
      <c r="V18" s="488"/>
      <c r="W18" s="488"/>
      <c r="X18" s="488"/>
      <c r="Y18" s="488"/>
      <c r="Z18" s="488"/>
      <c r="AA18" s="488"/>
      <c r="AB18" s="488"/>
      <c r="AC18" s="488"/>
    </row>
    <row r="19" spans="1:29" s="489" customFormat="1" ht="15.75" customHeight="1">
      <c r="A19" s="682" t="s">
        <v>71</v>
      </c>
      <c r="B19" s="820" t="s">
        <v>664</v>
      </c>
      <c r="C19" s="896">
        <f t="shared" si="2"/>
        <v>10</v>
      </c>
      <c r="D19" s="949"/>
      <c r="E19" s="950">
        <v>10</v>
      </c>
      <c r="F19" s="896">
        <f t="shared" si="3"/>
        <v>10</v>
      </c>
      <c r="G19" s="823"/>
      <c r="H19" s="905">
        <v>10</v>
      </c>
      <c r="I19" s="896">
        <f t="shared" si="4"/>
        <v>10</v>
      </c>
      <c r="J19" s="905">
        <v>9</v>
      </c>
      <c r="K19" s="905">
        <v>1</v>
      </c>
      <c r="L19" s="896">
        <f t="shared" si="5"/>
        <v>0</v>
      </c>
      <c r="M19" s="824"/>
      <c r="N19" s="824"/>
      <c r="O19" s="824"/>
      <c r="P19" s="900">
        <f t="shared" si="6"/>
        <v>10</v>
      </c>
      <c r="Q19" s="905">
        <v>6</v>
      </c>
      <c r="R19" s="905">
        <v>2</v>
      </c>
      <c r="S19" s="905"/>
      <c r="T19" s="905">
        <v>2</v>
      </c>
      <c r="U19" s="824"/>
      <c r="V19" s="488"/>
      <c r="W19" s="488"/>
      <c r="X19" s="488"/>
      <c r="Y19" s="488"/>
      <c r="Z19" s="488"/>
      <c r="AA19" s="488"/>
      <c r="AB19" s="488"/>
      <c r="AC19" s="488"/>
    </row>
    <row r="20" spans="1:29" s="489" customFormat="1" ht="15.75" customHeight="1">
      <c r="A20" s="682" t="s">
        <v>72</v>
      </c>
      <c r="B20" s="820" t="s">
        <v>663</v>
      </c>
      <c r="C20" s="896">
        <f t="shared" si="2"/>
        <v>7</v>
      </c>
      <c r="D20" s="686">
        <v>0</v>
      </c>
      <c r="E20" s="686">
        <v>7</v>
      </c>
      <c r="F20" s="896">
        <f t="shared" si="3"/>
        <v>7</v>
      </c>
      <c r="G20" s="686">
        <v>0</v>
      </c>
      <c r="H20" s="686">
        <v>7</v>
      </c>
      <c r="I20" s="896">
        <f t="shared" si="4"/>
        <v>7</v>
      </c>
      <c r="J20" s="686">
        <v>7</v>
      </c>
      <c r="K20" s="686">
        <v>0</v>
      </c>
      <c r="L20" s="686">
        <f>M20+N20+O20</f>
        <v>0</v>
      </c>
      <c r="M20" s="686">
        <v>0</v>
      </c>
      <c r="N20" s="686">
        <v>0</v>
      </c>
      <c r="O20" s="686">
        <v>0</v>
      </c>
      <c r="P20" s="900">
        <f t="shared" si="6"/>
        <v>7</v>
      </c>
      <c r="Q20" s="686">
        <v>0</v>
      </c>
      <c r="R20" s="686">
        <v>0</v>
      </c>
      <c r="S20" s="686">
        <v>0</v>
      </c>
      <c r="T20" s="686">
        <v>7</v>
      </c>
      <c r="U20" s="686">
        <v>0</v>
      </c>
      <c r="V20" s="488"/>
      <c r="W20" s="488"/>
      <c r="X20" s="488"/>
      <c r="Y20" s="488"/>
      <c r="Z20" s="488"/>
      <c r="AA20" s="488"/>
      <c r="AB20" s="488"/>
      <c r="AC20" s="488"/>
    </row>
    <row r="21" spans="1:29" s="489" customFormat="1" ht="15.75" customHeight="1">
      <c r="A21" s="682" t="s">
        <v>73</v>
      </c>
      <c r="B21" s="820" t="s">
        <v>662</v>
      </c>
      <c r="C21" s="896">
        <f t="shared" si="2"/>
        <v>2</v>
      </c>
      <c r="D21" s="933"/>
      <c r="E21" s="933">
        <v>2</v>
      </c>
      <c r="F21" s="896">
        <f t="shared" si="3"/>
        <v>2</v>
      </c>
      <c r="G21" s="933"/>
      <c r="H21" s="933">
        <v>2</v>
      </c>
      <c r="I21" s="896">
        <f t="shared" si="4"/>
        <v>2</v>
      </c>
      <c r="J21" s="933">
        <v>2</v>
      </c>
      <c r="K21" s="933"/>
      <c r="L21" s="899">
        <f t="shared" si="5"/>
        <v>0</v>
      </c>
      <c r="M21" s="933"/>
      <c r="N21" s="933"/>
      <c r="O21" s="933"/>
      <c r="P21" s="900">
        <f t="shared" si="6"/>
        <v>2</v>
      </c>
      <c r="Q21" s="933">
        <v>2</v>
      </c>
      <c r="R21" s="933"/>
      <c r="S21" s="933"/>
      <c r="T21" s="933"/>
      <c r="U21" s="933"/>
      <c r="V21" s="488"/>
      <c r="W21" s="488"/>
      <c r="X21" s="488"/>
      <c r="Y21" s="488"/>
      <c r="Z21" s="488"/>
      <c r="AA21" s="488"/>
      <c r="AB21" s="488"/>
      <c r="AC21" s="488"/>
    </row>
    <row r="22" spans="1:29" s="489" customFormat="1" ht="15.75" customHeight="1">
      <c r="A22" s="682" t="s">
        <v>74</v>
      </c>
      <c r="B22" s="820" t="s">
        <v>661</v>
      </c>
      <c r="C22" s="896">
        <f t="shared" si="2"/>
        <v>3</v>
      </c>
      <c r="D22" s="906"/>
      <c r="E22" s="732" t="s">
        <v>57</v>
      </c>
      <c r="F22" s="896">
        <f t="shared" si="3"/>
        <v>3</v>
      </c>
      <c r="G22" s="903"/>
      <c r="H22" s="913" t="s">
        <v>57</v>
      </c>
      <c r="I22" s="896">
        <f t="shared" si="4"/>
        <v>3</v>
      </c>
      <c r="J22" s="894" t="s">
        <v>57</v>
      </c>
      <c r="K22" s="914"/>
      <c r="L22" s="967"/>
      <c r="M22" s="914"/>
      <c r="N22" s="914"/>
      <c r="O22" s="914"/>
      <c r="P22" s="900">
        <f t="shared" si="6"/>
        <v>3</v>
      </c>
      <c r="Q22" s="914"/>
      <c r="R22" s="915"/>
      <c r="S22" s="894"/>
      <c r="T22" s="894" t="s">
        <v>57</v>
      </c>
      <c r="U22" s="914"/>
      <c r="V22" s="488"/>
      <c r="W22" s="488"/>
      <c r="X22" s="488"/>
      <c r="Y22" s="488"/>
      <c r="Z22" s="488"/>
      <c r="AA22" s="488"/>
      <c r="AB22" s="488"/>
      <c r="AC22" s="488"/>
    </row>
    <row r="23" spans="1:21" ht="22.5" customHeight="1">
      <c r="A23" s="491"/>
      <c r="B23" s="1830"/>
      <c r="C23" s="1830"/>
      <c r="D23" s="1830"/>
      <c r="E23" s="1830"/>
      <c r="F23" s="1830"/>
      <c r="G23" s="1830"/>
      <c r="H23" s="551"/>
      <c r="I23" s="551"/>
      <c r="J23" s="551"/>
      <c r="K23" s="551"/>
      <c r="L23" s="551"/>
      <c r="M23" s="588"/>
      <c r="N23" s="1831" t="str">
        <f>'Thong tin'!B8</f>
        <v>Trà Vinh, ngày 01 tháng 9 năm 2019</v>
      </c>
      <c r="O23" s="1831"/>
      <c r="P23" s="1831"/>
      <c r="Q23" s="1831"/>
      <c r="R23" s="1831"/>
      <c r="S23" s="1831"/>
      <c r="T23" s="1831"/>
      <c r="U23" s="1831"/>
    </row>
    <row r="24" spans="1:21" ht="17.25" customHeight="1">
      <c r="A24" s="491"/>
      <c r="B24" s="1832" t="s">
        <v>4</v>
      </c>
      <c r="C24" s="1832"/>
      <c r="D24" s="1832"/>
      <c r="E24" s="1832"/>
      <c r="F24" s="1832"/>
      <c r="G24" s="1832"/>
      <c r="H24" s="526"/>
      <c r="I24" s="526"/>
      <c r="J24" s="526"/>
      <c r="K24" s="526"/>
      <c r="L24" s="526"/>
      <c r="M24" s="588"/>
      <c r="N24" s="1824" t="str">
        <f>'Thong tin'!B7</f>
        <v>PHÓ CỤC TRƯỞNG</v>
      </c>
      <c r="O24" s="1824"/>
      <c r="P24" s="1824"/>
      <c r="Q24" s="1824"/>
      <c r="R24" s="1824"/>
      <c r="S24" s="1824"/>
      <c r="T24" s="1824"/>
      <c r="U24" s="1824"/>
    </row>
    <row r="25" spans="1:21" ht="18" customHeight="1">
      <c r="A25" s="495"/>
      <c r="B25" s="1823"/>
      <c r="C25" s="1823"/>
      <c r="D25" s="1823"/>
      <c r="E25" s="1823"/>
      <c r="F25" s="1823"/>
      <c r="G25" s="590"/>
      <c r="H25" s="590"/>
      <c r="I25" s="590"/>
      <c r="J25" s="590"/>
      <c r="K25" s="590"/>
      <c r="L25" s="590"/>
      <c r="M25" s="590"/>
      <c r="N25" s="1824"/>
      <c r="O25" s="1824"/>
      <c r="P25" s="1824"/>
      <c r="Q25" s="1824"/>
      <c r="R25" s="1824"/>
      <c r="S25" s="1824"/>
      <c r="T25" s="1824"/>
      <c r="U25" s="1824"/>
    </row>
    <row r="26" spans="2:21" ht="23.25" customHeight="1">
      <c r="B26" s="1825"/>
      <c r="C26" s="1825"/>
      <c r="D26" s="1825"/>
      <c r="E26" s="1825"/>
      <c r="F26" s="1825"/>
      <c r="G26" s="588"/>
      <c r="H26" s="588"/>
      <c r="I26" s="588"/>
      <c r="J26" s="588"/>
      <c r="K26" s="588"/>
      <c r="L26" s="588"/>
      <c r="M26" s="588"/>
      <c r="N26" s="588"/>
      <c r="O26" s="588"/>
      <c r="P26" s="1825"/>
      <c r="Q26" s="1825"/>
      <c r="R26" s="1825"/>
      <c r="S26" s="1825"/>
      <c r="T26" s="1825"/>
      <c r="U26" s="588"/>
    </row>
    <row r="27" spans="2:21" ht="3" customHeight="1">
      <c r="B27" s="588"/>
      <c r="C27" s="588"/>
      <c r="D27" s="588"/>
      <c r="E27" s="588"/>
      <c r="F27" s="588"/>
      <c r="G27" s="588"/>
      <c r="H27" s="588"/>
      <c r="I27" s="588"/>
      <c r="J27" s="588"/>
      <c r="K27" s="588"/>
      <c r="L27" s="588"/>
      <c r="M27" s="588"/>
      <c r="N27" s="588"/>
      <c r="O27" s="588"/>
      <c r="P27" s="588"/>
      <c r="Q27" s="1826"/>
      <c r="R27" s="1826"/>
      <c r="S27" s="588"/>
      <c r="T27" s="588"/>
      <c r="U27" s="588"/>
    </row>
    <row r="28" spans="2:21" ht="10.5" customHeight="1">
      <c r="B28" s="588"/>
      <c r="C28" s="588"/>
      <c r="D28" s="588"/>
      <c r="E28" s="588"/>
      <c r="F28" s="588"/>
      <c r="G28" s="588"/>
      <c r="H28" s="588"/>
      <c r="I28" s="588"/>
      <c r="J28" s="588"/>
      <c r="K28" s="588"/>
      <c r="L28" s="588"/>
      <c r="M28" s="588"/>
      <c r="N28" s="588"/>
      <c r="O28" s="588"/>
      <c r="P28" s="588"/>
      <c r="Q28" s="588"/>
      <c r="R28" s="588"/>
      <c r="S28" s="588"/>
      <c r="T28" s="588"/>
      <c r="U28" s="588"/>
    </row>
    <row r="29" spans="2:21" ht="18">
      <c r="B29" s="588"/>
      <c r="C29" s="588"/>
      <c r="D29" s="588"/>
      <c r="E29" s="588"/>
      <c r="F29" s="588"/>
      <c r="G29" s="588"/>
      <c r="H29" s="588"/>
      <c r="I29" s="588"/>
      <c r="J29" s="588" t="s">
        <v>575</v>
      </c>
      <c r="K29" s="588"/>
      <c r="L29" s="588"/>
      <c r="M29" s="588"/>
      <c r="N29" s="588"/>
      <c r="O29" s="588"/>
      <c r="P29" s="588"/>
      <c r="Q29" s="588"/>
      <c r="R29" s="588"/>
      <c r="S29" s="588"/>
      <c r="T29" s="588"/>
      <c r="U29" s="588"/>
    </row>
    <row r="30" spans="2:21" ht="16.5">
      <c r="B30" s="1827" t="str">
        <f>'Thong tin'!B5</f>
        <v>Nhan Quốc Hải</v>
      </c>
      <c r="C30" s="1827"/>
      <c r="D30" s="1827"/>
      <c r="E30" s="1827"/>
      <c r="F30" s="1827"/>
      <c r="G30" s="1827"/>
      <c r="H30" s="591"/>
      <c r="I30" s="592"/>
      <c r="J30" s="592"/>
      <c r="K30" s="592"/>
      <c r="L30" s="592"/>
      <c r="M30" s="592"/>
      <c r="N30" s="1827" t="str">
        <f>'Thong tin'!B6</f>
        <v>Nguyễn Minh Khiêm</v>
      </c>
      <c r="O30" s="1827"/>
      <c r="P30" s="1827"/>
      <c r="Q30" s="1827"/>
      <c r="R30" s="1827"/>
      <c r="S30" s="1827"/>
      <c r="T30" s="1827"/>
      <c r="U30" s="1827"/>
    </row>
    <row r="32" spans="15:20" ht="12.75">
      <c r="O32" s="1833"/>
      <c r="P32" s="1833"/>
      <c r="Q32" s="1833"/>
      <c r="R32" s="1833"/>
      <c r="S32" s="1833"/>
      <c r="T32" s="1833"/>
    </row>
    <row r="34" ht="12.75" hidden="1"/>
    <row r="35" spans="1:14" ht="12.75" customHeight="1" hidden="1">
      <c r="A35" s="499" t="s">
        <v>219</v>
      </c>
      <c r="B35" s="500"/>
      <c r="C35" s="500"/>
      <c r="D35" s="500"/>
      <c r="E35" s="500"/>
      <c r="F35" s="500"/>
      <c r="G35" s="500"/>
      <c r="H35" s="500"/>
      <c r="I35" s="500"/>
      <c r="J35" s="500"/>
      <c r="K35" s="500"/>
      <c r="L35" s="500"/>
      <c r="M35" s="500"/>
      <c r="N35" s="500"/>
    </row>
    <row r="36" spans="1:14" s="501" customFormat="1" ht="15.75" customHeight="1" hidden="1">
      <c r="A36" s="1822" t="s">
        <v>586</v>
      </c>
      <c r="B36" s="1822"/>
      <c r="C36" s="1822"/>
      <c r="D36" s="1822"/>
      <c r="E36" s="1822"/>
      <c r="F36" s="1822"/>
      <c r="G36" s="1822"/>
      <c r="H36" s="1822"/>
      <c r="I36" s="1822"/>
      <c r="J36" s="1822"/>
      <c r="K36" s="1822"/>
      <c r="L36" s="500"/>
      <c r="M36" s="500"/>
      <c r="N36" s="500"/>
    </row>
    <row r="37" spans="1:14" s="504" customFormat="1" ht="15" hidden="1">
      <c r="A37" s="502" t="s">
        <v>587</v>
      </c>
      <c r="B37" s="503"/>
      <c r="C37" s="503"/>
      <c r="D37" s="503"/>
      <c r="E37" s="503"/>
      <c r="F37" s="503"/>
      <c r="G37" s="503"/>
      <c r="H37" s="503"/>
      <c r="I37" s="503"/>
      <c r="J37" s="503"/>
      <c r="K37" s="503"/>
      <c r="L37" s="503"/>
      <c r="M37" s="503"/>
      <c r="N37" s="503"/>
    </row>
    <row r="38" spans="1:14" s="501" customFormat="1" ht="15" hidden="1">
      <c r="A38" s="502" t="s">
        <v>588</v>
      </c>
      <c r="B38" s="503"/>
      <c r="C38" s="503"/>
      <c r="D38" s="503"/>
      <c r="E38" s="503"/>
      <c r="F38" s="503"/>
      <c r="G38" s="503"/>
      <c r="H38" s="503"/>
      <c r="I38" s="503"/>
      <c r="J38" s="503"/>
      <c r="K38" s="503"/>
      <c r="L38" s="505"/>
      <c r="M38" s="505"/>
      <c r="N38" s="505"/>
    </row>
    <row r="39" spans="1:14" s="501" customFormat="1" ht="15" hidden="1">
      <c r="A39" s="505"/>
      <c r="B39" s="505"/>
      <c r="C39" s="505"/>
      <c r="D39" s="505"/>
      <c r="E39" s="505"/>
      <c r="F39" s="505"/>
      <c r="G39" s="505"/>
      <c r="H39" s="505"/>
      <c r="I39" s="505"/>
      <c r="J39" s="505"/>
      <c r="K39" s="505"/>
      <c r="L39" s="505"/>
      <c r="M39" s="505"/>
      <c r="N39" s="505"/>
    </row>
    <row r="40" spans="1:14" ht="12.75" hidden="1">
      <c r="A40" s="495"/>
      <c r="B40" s="495"/>
      <c r="C40" s="495"/>
      <c r="D40" s="495"/>
      <c r="E40" s="495"/>
      <c r="F40" s="495"/>
      <c r="G40" s="495"/>
      <c r="H40" s="495"/>
      <c r="I40" s="495"/>
      <c r="J40" s="495"/>
      <c r="K40" s="495"/>
      <c r="L40" s="495"/>
      <c r="M40" s="495"/>
      <c r="N40" s="495"/>
    </row>
    <row r="41" ht="15.75" hidden="1">
      <c r="H41" s="443"/>
    </row>
    <row r="42" ht="12.75" hidden="1"/>
    <row r="43" ht="12.75" hidden="1"/>
    <row r="44" ht="12.75" hidden="1"/>
    <row r="45" ht="12.75" hidden="1"/>
    <row r="46" ht="12.75" hidden="1">
      <c r="D46" s="506"/>
    </row>
    <row r="47" ht="12.75" hidden="1">
      <c r="C47" s="506"/>
    </row>
    <row r="48" ht="12.75" hidden="1"/>
    <row r="49" ht="12.75" hidden="1"/>
    <row r="50" ht="12.75" hidden="1">
      <c r="L50" s="506"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3:G23"/>
    <mergeCell ref="N23:U23"/>
    <mergeCell ref="B24:G24"/>
    <mergeCell ref="N24:U24"/>
    <mergeCell ref="O32:T32"/>
    <mergeCell ref="A36:K36"/>
    <mergeCell ref="B25:F25"/>
    <mergeCell ref="N25:U25"/>
    <mergeCell ref="B26:F26"/>
    <mergeCell ref="P26:T26"/>
    <mergeCell ref="Q27:R27"/>
    <mergeCell ref="B30:G30"/>
    <mergeCell ref="N30:U30"/>
  </mergeCells>
  <printOptions/>
  <pageMargins left="0.49" right="0" top="0.14" bottom="0" header="0.07" footer="0.1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4" customWidth="1"/>
    <col min="2" max="2" width="21.125" style="74" customWidth="1"/>
    <col min="3" max="3" width="10.25390625" style="74" customWidth="1"/>
    <col min="4" max="6" width="7.875" style="74" customWidth="1"/>
    <col min="7" max="7" width="9.25390625" style="74" customWidth="1"/>
    <col min="8" max="8" width="7.25390625" style="74" customWidth="1"/>
    <col min="9" max="10" width="7.875" style="74" customWidth="1"/>
    <col min="11" max="11" width="7.125" style="74" customWidth="1"/>
    <col min="12" max="12" width="7.00390625" style="74" customWidth="1"/>
    <col min="13" max="13" width="7.875" style="74" customWidth="1"/>
    <col min="14" max="14" width="10.25390625" style="74" customWidth="1"/>
    <col min="15" max="16" width="7.875" style="74" customWidth="1"/>
    <col min="17" max="28" width="9.00390625" style="74" customWidth="1"/>
    <col min="29" max="29" width="8.375" style="74" customWidth="1"/>
    <col min="30" max="30" width="9.00390625" style="74" customWidth="1"/>
    <col min="31" max="31" width="11.25390625" style="74" customWidth="1"/>
    <col min="32" max="32" width="13.50390625" style="74" customWidth="1"/>
    <col min="33" max="16384" width="9.00390625" style="74" customWidth="1"/>
  </cols>
  <sheetData>
    <row r="1" spans="1:16" s="43" customFormat="1" ht="19.5" customHeight="1">
      <c r="A1" s="1273" t="s">
        <v>28</v>
      </c>
      <c r="B1" s="1273"/>
      <c r="C1" s="99"/>
      <c r="D1" s="1276" t="s">
        <v>441</v>
      </c>
      <c r="E1" s="1276"/>
      <c r="F1" s="1276"/>
      <c r="G1" s="1276"/>
      <c r="H1" s="1276"/>
      <c r="I1" s="1276"/>
      <c r="J1" s="1276"/>
      <c r="K1" s="1276"/>
      <c r="L1" s="1276"/>
      <c r="M1" s="1247" t="s">
        <v>382</v>
      </c>
      <c r="N1" s="1248"/>
      <c r="O1" s="1248"/>
      <c r="P1" s="1248"/>
    </row>
    <row r="2" spans="1:16" s="43" customFormat="1" ht="34.5" customHeight="1">
      <c r="A2" s="1275" t="s">
        <v>383</v>
      </c>
      <c r="B2" s="1275"/>
      <c r="C2" s="1275"/>
      <c r="D2" s="1276"/>
      <c r="E2" s="1276"/>
      <c r="F2" s="1276"/>
      <c r="G2" s="1276"/>
      <c r="H2" s="1276"/>
      <c r="I2" s="1276"/>
      <c r="J2" s="1276"/>
      <c r="K2" s="1276"/>
      <c r="L2" s="1276"/>
      <c r="M2" s="1249" t="s">
        <v>442</v>
      </c>
      <c r="N2" s="1250"/>
      <c r="O2" s="1250"/>
      <c r="P2" s="1250"/>
    </row>
    <row r="3" spans="1:16" s="43" customFormat="1" ht="19.5" customHeight="1">
      <c r="A3" s="1274" t="s">
        <v>384</v>
      </c>
      <c r="B3" s="1274"/>
      <c r="C3" s="1274"/>
      <c r="D3" s="1276"/>
      <c r="E3" s="1276"/>
      <c r="F3" s="1276"/>
      <c r="G3" s="1276"/>
      <c r="H3" s="1276"/>
      <c r="I3" s="1276"/>
      <c r="J3" s="1276"/>
      <c r="K3" s="1276"/>
      <c r="L3" s="1276"/>
      <c r="M3" s="1249" t="s">
        <v>385</v>
      </c>
      <c r="N3" s="1250"/>
      <c r="O3" s="1250"/>
      <c r="P3" s="1250"/>
    </row>
    <row r="4" spans="1:16" s="104" customFormat="1" ht="18.75" customHeight="1">
      <c r="A4" s="100"/>
      <c r="B4" s="100"/>
      <c r="C4" s="101"/>
      <c r="D4" s="1215"/>
      <c r="E4" s="1215"/>
      <c r="F4" s="1215"/>
      <c r="G4" s="1215"/>
      <c r="H4" s="1215"/>
      <c r="I4" s="1215"/>
      <c r="J4" s="1215"/>
      <c r="K4" s="1215"/>
      <c r="L4" s="1215"/>
      <c r="M4" s="102" t="s">
        <v>386</v>
      </c>
      <c r="N4" s="103"/>
      <c r="O4" s="103"/>
      <c r="P4" s="103"/>
    </row>
    <row r="5" spans="1:16" ht="49.5" customHeight="1">
      <c r="A5" s="1264" t="s">
        <v>68</v>
      </c>
      <c r="B5" s="1265"/>
      <c r="C5" s="1270" t="s">
        <v>96</v>
      </c>
      <c r="D5" s="1253"/>
      <c r="E5" s="1253"/>
      <c r="F5" s="1253"/>
      <c r="G5" s="1253"/>
      <c r="H5" s="1253"/>
      <c r="I5" s="1253"/>
      <c r="J5" s="1253"/>
      <c r="K5" s="1251" t="s">
        <v>95</v>
      </c>
      <c r="L5" s="1251"/>
      <c r="M5" s="1251"/>
      <c r="N5" s="1251"/>
      <c r="O5" s="1251"/>
      <c r="P5" s="1251"/>
    </row>
    <row r="6" spans="1:16" ht="20.25" customHeight="1">
      <c r="A6" s="1266"/>
      <c r="B6" s="1267"/>
      <c r="C6" s="1270" t="s">
        <v>3</v>
      </c>
      <c r="D6" s="1253"/>
      <c r="E6" s="1253"/>
      <c r="F6" s="1254"/>
      <c r="G6" s="1251" t="s">
        <v>10</v>
      </c>
      <c r="H6" s="1251"/>
      <c r="I6" s="1251"/>
      <c r="J6" s="1251"/>
      <c r="K6" s="1252" t="s">
        <v>3</v>
      </c>
      <c r="L6" s="1252"/>
      <c r="M6" s="1252"/>
      <c r="N6" s="1255" t="s">
        <v>10</v>
      </c>
      <c r="O6" s="1255"/>
      <c r="P6" s="1255"/>
    </row>
    <row r="7" spans="1:16" ht="52.5" customHeight="1">
      <c r="A7" s="1266"/>
      <c r="B7" s="1267"/>
      <c r="C7" s="1271" t="s">
        <v>387</v>
      </c>
      <c r="D7" s="1253" t="s">
        <v>92</v>
      </c>
      <c r="E7" s="1253"/>
      <c r="F7" s="1254"/>
      <c r="G7" s="1251" t="s">
        <v>388</v>
      </c>
      <c r="H7" s="1251" t="s">
        <v>92</v>
      </c>
      <c r="I7" s="1251"/>
      <c r="J7" s="1251"/>
      <c r="K7" s="1251" t="s">
        <v>39</v>
      </c>
      <c r="L7" s="1251" t="s">
        <v>93</v>
      </c>
      <c r="M7" s="1251"/>
      <c r="N7" s="1251" t="s">
        <v>76</v>
      </c>
      <c r="O7" s="1251" t="s">
        <v>93</v>
      </c>
      <c r="P7" s="1251"/>
    </row>
    <row r="8" spans="1:16" ht="15.75" customHeight="1">
      <c r="A8" s="1266"/>
      <c r="B8" s="1267"/>
      <c r="C8" s="1271"/>
      <c r="D8" s="1251" t="s">
        <v>44</v>
      </c>
      <c r="E8" s="1251" t="s">
        <v>45</v>
      </c>
      <c r="F8" s="1251" t="s">
        <v>48</v>
      </c>
      <c r="G8" s="1251"/>
      <c r="H8" s="1251" t="s">
        <v>44</v>
      </c>
      <c r="I8" s="1251" t="s">
        <v>45</v>
      </c>
      <c r="J8" s="1251" t="s">
        <v>48</v>
      </c>
      <c r="K8" s="1251"/>
      <c r="L8" s="1251" t="s">
        <v>16</v>
      </c>
      <c r="M8" s="1251" t="s">
        <v>15</v>
      </c>
      <c r="N8" s="1251"/>
      <c r="O8" s="1251" t="s">
        <v>16</v>
      </c>
      <c r="P8" s="1251" t="s">
        <v>15</v>
      </c>
    </row>
    <row r="9" spans="1:16" ht="44.25" customHeight="1">
      <c r="A9" s="1268"/>
      <c r="B9" s="1269"/>
      <c r="C9" s="1272"/>
      <c r="D9" s="1251"/>
      <c r="E9" s="1251"/>
      <c r="F9" s="1251"/>
      <c r="G9" s="1251"/>
      <c r="H9" s="1251"/>
      <c r="I9" s="1251"/>
      <c r="J9" s="1251"/>
      <c r="K9" s="1251"/>
      <c r="L9" s="1251"/>
      <c r="M9" s="1251"/>
      <c r="N9" s="1251"/>
      <c r="O9" s="1251"/>
      <c r="P9" s="1251"/>
    </row>
    <row r="10" spans="1:16" ht="15" customHeight="1">
      <c r="A10" s="1262" t="s">
        <v>6</v>
      </c>
      <c r="B10" s="1263"/>
      <c r="C10" s="106">
        <v>1</v>
      </c>
      <c r="D10" s="106" t="s">
        <v>52</v>
      </c>
      <c r="E10" s="106" t="s">
        <v>57</v>
      </c>
      <c r="F10" s="106" t="s">
        <v>69</v>
      </c>
      <c r="G10" s="106" t="s">
        <v>70</v>
      </c>
      <c r="H10" s="106" t="s">
        <v>71</v>
      </c>
      <c r="I10" s="106" t="s">
        <v>72</v>
      </c>
      <c r="J10" s="106" t="s">
        <v>73</v>
      </c>
      <c r="K10" s="106" t="s">
        <v>74</v>
      </c>
      <c r="L10" s="106" t="s">
        <v>97</v>
      </c>
      <c r="M10" s="106" t="s">
        <v>98</v>
      </c>
      <c r="N10" s="106" t="s">
        <v>99</v>
      </c>
      <c r="O10" s="106" t="s">
        <v>100</v>
      </c>
      <c r="P10" s="106" t="s">
        <v>101</v>
      </c>
    </row>
    <row r="11" spans="1:16" ht="15" customHeight="1">
      <c r="A11" s="1256" t="s">
        <v>389</v>
      </c>
      <c r="B11" s="1257"/>
      <c r="C11" s="107">
        <f aca="true" t="shared" si="0" ref="C11:P11">C13-C12</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07">
        <f t="shared" si="0"/>
        <v>0</v>
      </c>
      <c r="O11" s="107">
        <f t="shared" si="0"/>
        <v>0</v>
      </c>
      <c r="P11" s="107">
        <f t="shared" si="0"/>
        <v>0</v>
      </c>
    </row>
    <row r="12" spans="1:16" ht="15" customHeight="1">
      <c r="A12" s="1258" t="s">
        <v>390</v>
      </c>
      <c r="B12" s="1259"/>
      <c r="C12" s="108">
        <v>0</v>
      </c>
      <c r="D12" s="108">
        <v>0</v>
      </c>
      <c r="E12" s="108">
        <v>0</v>
      </c>
      <c r="F12" s="108">
        <v>0</v>
      </c>
      <c r="G12" s="108">
        <v>0</v>
      </c>
      <c r="H12" s="108">
        <v>0</v>
      </c>
      <c r="I12" s="108">
        <v>0</v>
      </c>
      <c r="J12" s="108">
        <v>0</v>
      </c>
      <c r="K12" s="108">
        <v>0</v>
      </c>
      <c r="L12" s="108">
        <v>0</v>
      </c>
      <c r="M12" s="108">
        <v>0</v>
      </c>
      <c r="N12" s="108">
        <v>0</v>
      </c>
      <c r="O12" s="108">
        <v>0</v>
      </c>
      <c r="P12" s="108">
        <v>0</v>
      </c>
    </row>
    <row r="13" spans="1:32" ht="15" customHeight="1">
      <c r="A13" s="1260" t="s">
        <v>41</v>
      </c>
      <c r="B13" s="1261"/>
      <c r="C13" s="109">
        <f>D13+E13+F13</f>
        <v>0</v>
      </c>
      <c r="D13" s="109">
        <f>D14+D15</f>
        <v>0</v>
      </c>
      <c r="E13" s="109">
        <f>E14+E15</f>
        <v>0</v>
      </c>
      <c r="F13" s="109">
        <f>F14+F15</f>
        <v>0</v>
      </c>
      <c r="G13" s="109">
        <f aca="true" t="shared" si="1" ref="G13:G26">H13+I13+J13</f>
        <v>0</v>
      </c>
      <c r="H13" s="109">
        <f>H14+H15</f>
        <v>0</v>
      </c>
      <c r="I13" s="109">
        <f>I14+I15</f>
        <v>0</v>
      </c>
      <c r="J13" s="109">
        <f>J14+J15</f>
        <v>0</v>
      </c>
      <c r="K13" s="109">
        <f aca="true" t="shared" si="2" ref="K13:K26">L13+M13</f>
        <v>0</v>
      </c>
      <c r="L13" s="109">
        <f>L14+L15</f>
        <v>0</v>
      </c>
      <c r="M13" s="109">
        <f>M14+M15</f>
        <v>0</v>
      </c>
      <c r="N13" s="109">
        <f aca="true" t="shared" si="3" ref="N13:N26">O13+P13</f>
        <v>0</v>
      </c>
      <c r="O13" s="109">
        <f>O14+O15</f>
        <v>0</v>
      </c>
      <c r="P13" s="109">
        <f>P14+P15</f>
        <v>0</v>
      </c>
      <c r="AF13" s="74" t="s">
        <v>358</v>
      </c>
    </row>
    <row r="14" spans="1:37" ht="15" customHeight="1">
      <c r="A14" s="110" t="s">
        <v>0</v>
      </c>
      <c r="B14" s="111" t="s">
        <v>94</v>
      </c>
      <c r="C14" s="112">
        <f>C15+C16</f>
        <v>0</v>
      </c>
      <c r="D14" s="113">
        <f>D15+D16</f>
        <v>0</v>
      </c>
      <c r="E14" s="113">
        <v>0</v>
      </c>
      <c r="F14" s="113">
        <v>0</v>
      </c>
      <c r="G14" s="113">
        <f t="shared" si="1"/>
        <v>0</v>
      </c>
      <c r="H14" s="113">
        <v>0</v>
      </c>
      <c r="I14" s="113">
        <v>0</v>
      </c>
      <c r="J14" s="113">
        <v>0</v>
      </c>
      <c r="K14" s="113">
        <f t="shared" si="2"/>
        <v>0</v>
      </c>
      <c r="L14" s="113">
        <v>0</v>
      </c>
      <c r="M14" s="113">
        <v>0</v>
      </c>
      <c r="N14" s="113">
        <f t="shared" si="3"/>
        <v>0</v>
      </c>
      <c r="O14" s="113">
        <v>0</v>
      </c>
      <c r="P14" s="113">
        <v>0</v>
      </c>
      <c r="AK14" s="114"/>
    </row>
    <row r="15" spans="1:16" ht="15" customHeight="1">
      <c r="A15" s="115" t="s">
        <v>1</v>
      </c>
      <c r="B15" s="116" t="s">
        <v>19</v>
      </c>
      <c r="C15" s="112">
        <f aca="true" t="shared" si="4" ref="C15:C26">D15+E15+F15</f>
        <v>0</v>
      </c>
      <c r="D15" s="112">
        <f>D16+D17+D18+D19+D20+D21+D22+D23+D24+D25+D26</f>
        <v>0</v>
      </c>
      <c r="E15" s="112">
        <f>E16+E17+E18+E19+E20+E21+E22+E23+E24+E25+E26</f>
        <v>0</v>
      </c>
      <c r="F15" s="112">
        <f>F16+F17+F18+F19+F20+F21+F22+F23+F24+F25+F26</f>
        <v>0</v>
      </c>
      <c r="G15" s="112">
        <f t="shared" si="1"/>
        <v>0</v>
      </c>
      <c r="H15" s="112">
        <f>H16+H17+H18+H19+H20+H21+H22+H23+H24+H25+H26</f>
        <v>0</v>
      </c>
      <c r="I15" s="112">
        <f>I16+I17+I18+I19+I20+I21+I22+I23+I24+I25+I26</f>
        <v>0</v>
      </c>
      <c r="J15" s="112">
        <f>J16+J17+J18+J19+J20+J21+J22+J23+J24+J25+J26</f>
        <v>0</v>
      </c>
      <c r="K15" s="112">
        <f t="shared" si="2"/>
        <v>0</v>
      </c>
      <c r="L15" s="112">
        <f>L16+L17+L18+L19+L20+L21+L22+L23+L24+L25+L26</f>
        <v>0</v>
      </c>
      <c r="M15" s="112">
        <f>M16+M17+M18+M19+M20+M21+M22+M23+M24+M25+M26</f>
        <v>0</v>
      </c>
      <c r="N15" s="112">
        <f t="shared" si="3"/>
        <v>0</v>
      </c>
      <c r="O15" s="112">
        <f>O16+O17+O18+O19+O20+O21+O22+O23+O24+O25+O26</f>
        <v>0</v>
      </c>
      <c r="P15" s="112">
        <f>P16+P17+P18+P19+P20+P21+P22+P23+P24+P25+P26</f>
        <v>0</v>
      </c>
    </row>
    <row r="16" spans="1:38" s="43" customFormat="1" ht="15" customHeight="1">
      <c r="A16" s="117" t="s">
        <v>51</v>
      </c>
      <c r="B16" s="118" t="s">
        <v>359</v>
      </c>
      <c r="C16" s="112">
        <f t="shared" si="4"/>
        <v>0</v>
      </c>
      <c r="D16" s="119">
        <v>0</v>
      </c>
      <c r="E16" s="119">
        <v>0</v>
      </c>
      <c r="F16" s="119">
        <v>0</v>
      </c>
      <c r="G16" s="119">
        <f t="shared" si="1"/>
        <v>0</v>
      </c>
      <c r="H16" s="119">
        <v>0</v>
      </c>
      <c r="I16" s="119">
        <v>0</v>
      </c>
      <c r="J16" s="119">
        <v>0</v>
      </c>
      <c r="K16" s="119">
        <f t="shared" si="2"/>
        <v>0</v>
      </c>
      <c r="L16" s="119">
        <v>0</v>
      </c>
      <c r="M16" s="119">
        <v>0</v>
      </c>
      <c r="N16" s="119">
        <f t="shared" si="3"/>
        <v>0</v>
      </c>
      <c r="O16" s="119">
        <v>0</v>
      </c>
      <c r="P16" s="119">
        <v>0</v>
      </c>
      <c r="AL16" s="114"/>
    </row>
    <row r="17" spans="1:32" s="43" customFormat="1" ht="15" customHeight="1">
      <c r="A17" s="117" t="s">
        <v>52</v>
      </c>
      <c r="B17" s="120" t="s">
        <v>391</v>
      </c>
      <c r="C17" s="112">
        <f t="shared" si="4"/>
        <v>0</v>
      </c>
      <c r="D17" s="119">
        <v>0</v>
      </c>
      <c r="E17" s="119">
        <v>0</v>
      </c>
      <c r="F17" s="119">
        <v>0</v>
      </c>
      <c r="G17" s="119">
        <f t="shared" si="1"/>
        <v>0</v>
      </c>
      <c r="H17" s="119">
        <v>0</v>
      </c>
      <c r="I17" s="119">
        <v>0</v>
      </c>
      <c r="J17" s="119">
        <v>0</v>
      </c>
      <c r="K17" s="119">
        <f t="shared" si="2"/>
        <v>0</v>
      </c>
      <c r="L17" s="119">
        <v>0</v>
      </c>
      <c r="M17" s="119">
        <v>0</v>
      </c>
      <c r="N17" s="119">
        <f t="shared" si="3"/>
        <v>0</v>
      </c>
      <c r="O17" s="119">
        <v>0</v>
      </c>
      <c r="P17" s="119">
        <v>0</v>
      </c>
      <c r="AF17" s="114" t="s">
        <v>361</v>
      </c>
    </row>
    <row r="18" spans="1:16" s="43" customFormat="1" ht="15" customHeight="1">
      <c r="A18" s="117" t="s">
        <v>57</v>
      </c>
      <c r="B18" s="118" t="s">
        <v>362</v>
      </c>
      <c r="C18" s="112">
        <f t="shared" si="4"/>
        <v>0</v>
      </c>
      <c r="D18" s="119">
        <v>0</v>
      </c>
      <c r="E18" s="119">
        <v>0</v>
      </c>
      <c r="F18" s="119">
        <v>0</v>
      </c>
      <c r="G18" s="119">
        <f t="shared" si="1"/>
        <v>0</v>
      </c>
      <c r="H18" s="119">
        <v>0</v>
      </c>
      <c r="I18" s="119">
        <v>0</v>
      </c>
      <c r="J18" s="119">
        <v>0</v>
      </c>
      <c r="K18" s="119">
        <f t="shared" si="2"/>
        <v>0</v>
      </c>
      <c r="L18" s="119">
        <v>0</v>
      </c>
      <c r="M18" s="119">
        <v>0</v>
      </c>
      <c r="N18" s="119">
        <f t="shared" si="3"/>
        <v>0</v>
      </c>
      <c r="O18" s="119">
        <v>0</v>
      </c>
      <c r="P18" s="119">
        <v>0</v>
      </c>
    </row>
    <row r="19" spans="1:16" s="43" customFormat="1" ht="15" customHeight="1">
      <c r="A19" s="117" t="s">
        <v>69</v>
      </c>
      <c r="B19" s="118" t="s">
        <v>363</v>
      </c>
      <c r="C19" s="112">
        <f t="shared" si="4"/>
        <v>0</v>
      </c>
      <c r="D19" s="119">
        <v>0</v>
      </c>
      <c r="E19" s="119">
        <v>0</v>
      </c>
      <c r="F19" s="119">
        <v>0</v>
      </c>
      <c r="G19" s="119">
        <f t="shared" si="1"/>
        <v>0</v>
      </c>
      <c r="H19" s="119">
        <v>0</v>
      </c>
      <c r="I19" s="119">
        <v>0</v>
      </c>
      <c r="J19" s="119">
        <v>0</v>
      </c>
      <c r="K19" s="119">
        <f t="shared" si="2"/>
        <v>0</v>
      </c>
      <c r="L19" s="119">
        <v>0</v>
      </c>
      <c r="M19" s="119">
        <v>0</v>
      </c>
      <c r="N19" s="119">
        <f t="shared" si="3"/>
        <v>0</v>
      </c>
      <c r="O19" s="119">
        <v>0</v>
      </c>
      <c r="P19" s="119">
        <v>0</v>
      </c>
    </row>
    <row r="20" spans="1:16" s="43" customFormat="1" ht="15" customHeight="1">
      <c r="A20" s="117" t="s">
        <v>70</v>
      </c>
      <c r="B20" s="118" t="s">
        <v>364</v>
      </c>
      <c r="C20" s="112">
        <f t="shared" si="4"/>
        <v>0</v>
      </c>
      <c r="D20" s="119">
        <v>0</v>
      </c>
      <c r="E20" s="119">
        <v>0</v>
      </c>
      <c r="F20" s="119">
        <v>0</v>
      </c>
      <c r="G20" s="119">
        <f t="shared" si="1"/>
        <v>0</v>
      </c>
      <c r="H20" s="119">
        <v>0</v>
      </c>
      <c r="I20" s="119">
        <v>0</v>
      </c>
      <c r="J20" s="119">
        <v>0</v>
      </c>
      <c r="K20" s="119">
        <f t="shared" si="2"/>
        <v>0</v>
      </c>
      <c r="L20" s="119">
        <v>0</v>
      </c>
      <c r="M20" s="119">
        <v>0</v>
      </c>
      <c r="N20" s="119">
        <f t="shared" si="3"/>
        <v>0</v>
      </c>
      <c r="O20" s="119">
        <v>0</v>
      </c>
      <c r="P20" s="119">
        <v>0</v>
      </c>
    </row>
    <row r="21" spans="1:39" s="43" customFormat="1" ht="15" customHeight="1">
      <c r="A21" s="117" t="s">
        <v>71</v>
      </c>
      <c r="B21" s="118" t="s">
        <v>365</v>
      </c>
      <c r="C21" s="112">
        <f t="shared" si="4"/>
        <v>0</v>
      </c>
      <c r="D21" s="119">
        <v>0</v>
      </c>
      <c r="E21" s="119">
        <v>0</v>
      </c>
      <c r="F21" s="119">
        <v>0</v>
      </c>
      <c r="G21" s="119">
        <f t="shared" si="1"/>
        <v>0</v>
      </c>
      <c r="H21" s="119">
        <v>0</v>
      </c>
      <c r="I21" s="119">
        <v>0</v>
      </c>
      <c r="J21" s="119">
        <v>0</v>
      </c>
      <c r="K21" s="119">
        <f t="shared" si="2"/>
        <v>0</v>
      </c>
      <c r="L21" s="119">
        <v>0</v>
      </c>
      <c r="M21" s="119">
        <v>0</v>
      </c>
      <c r="N21" s="119">
        <f t="shared" si="3"/>
        <v>0</v>
      </c>
      <c r="O21" s="119">
        <v>0</v>
      </c>
      <c r="P21" s="119">
        <v>0</v>
      </c>
      <c r="AJ21" s="43" t="s">
        <v>366</v>
      </c>
      <c r="AK21" s="43" t="s">
        <v>367</v>
      </c>
      <c r="AL21" s="43" t="s">
        <v>368</v>
      </c>
      <c r="AM21" s="114" t="s">
        <v>369</v>
      </c>
    </row>
    <row r="22" spans="1:39" s="43" customFormat="1" ht="15" customHeight="1">
      <c r="A22" s="117" t="s">
        <v>72</v>
      </c>
      <c r="B22" s="118" t="s">
        <v>370</v>
      </c>
      <c r="C22" s="112">
        <f t="shared" si="4"/>
        <v>0</v>
      </c>
      <c r="D22" s="119">
        <v>0</v>
      </c>
      <c r="E22" s="119">
        <v>0</v>
      </c>
      <c r="F22" s="119">
        <v>0</v>
      </c>
      <c r="G22" s="119">
        <f t="shared" si="1"/>
        <v>0</v>
      </c>
      <c r="H22" s="119">
        <v>0</v>
      </c>
      <c r="I22" s="119">
        <v>0</v>
      </c>
      <c r="J22" s="119">
        <v>0</v>
      </c>
      <c r="K22" s="119">
        <f t="shared" si="2"/>
        <v>0</v>
      </c>
      <c r="L22" s="119">
        <v>0</v>
      </c>
      <c r="M22" s="119">
        <v>0</v>
      </c>
      <c r="N22" s="119">
        <f t="shared" si="3"/>
        <v>0</v>
      </c>
      <c r="O22" s="119">
        <v>0</v>
      </c>
      <c r="P22" s="119">
        <v>0</v>
      </c>
      <c r="AM22" s="114" t="s">
        <v>371</v>
      </c>
    </row>
    <row r="23" spans="1:16" s="43" customFormat="1" ht="15" customHeight="1">
      <c r="A23" s="117" t="s">
        <v>73</v>
      </c>
      <c r="B23" s="118" t="s">
        <v>372</v>
      </c>
      <c r="C23" s="112">
        <f t="shared" si="4"/>
        <v>0</v>
      </c>
      <c r="D23" s="119">
        <v>0</v>
      </c>
      <c r="E23" s="119">
        <v>0</v>
      </c>
      <c r="F23" s="119">
        <v>0</v>
      </c>
      <c r="G23" s="119">
        <f t="shared" si="1"/>
        <v>0</v>
      </c>
      <c r="H23" s="119">
        <v>0</v>
      </c>
      <c r="I23" s="119">
        <v>0</v>
      </c>
      <c r="J23" s="119">
        <v>0</v>
      </c>
      <c r="K23" s="119">
        <f t="shared" si="2"/>
        <v>0</v>
      </c>
      <c r="L23" s="119">
        <v>0</v>
      </c>
      <c r="M23" s="119">
        <v>0</v>
      </c>
      <c r="N23" s="119">
        <f t="shared" si="3"/>
        <v>0</v>
      </c>
      <c r="O23" s="119">
        <v>0</v>
      </c>
      <c r="P23" s="119">
        <v>0</v>
      </c>
    </row>
    <row r="24" spans="1:36" s="43" customFormat="1" ht="15" customHeight="1">
      <c r="A24" s="117" t="s">
        <v>74</v>
      </c>
      <c r="B24" s="118" t="s">
        <v>373</v>
      </c>
      <c r="C24" s="112">
        <f t="shared" si="4"/>
        <v>0</v>
      </c>
      <c r="D24" s="119">
        <v>0</v>
      </c>
      <c r="E24" s="119">
        <v>0</v>
      </c>
      <c r="F24" s="119">
        <v>0</v>
      </c>
      <c r="G24" s="119">
        <f t="shared" si="1"/>
        <v>0</v>
      </c>
      <c r="H24" s="119">
        <v>0</v>
      </c>
      <c r="I24" s="119">
        <v>0</v>
      </c>
      <c r="J24" s="119">
        <v>0</v>
      </c>
      <c r="K24" s="119">
        <f t="shared" si="2"/>
        <v>0</v>
      </c>
      <c r="L24" s="119">
        <v>0</v>
      </c>
      <c r="M24" s="119">
        <v>0</v>
      </c>
      <c r="N24" s="119">
        <f t="shared" si="3"/>
        <v>0</v>
      </c>
      <c r="O24" s="119">
        <v>0</v>
      </c>
      <c r="P24" s="119">
        <v>0</v>
      </c>
      <c r="AJ24" s="43" t="s">
        <v>366</v>
      </c>
    </row>
    <row r="25" spans="1:36" s="43" customFormat="1" ht="15" customHeight="1">
      <c r="A25" s="117" t="s">
        <v>97</v>
      </c>
      <c r="B25" s="118" t="s">
        <v>374</v>
      </c>
      <c r="C25" s="112">
        <f t="shared" si="4"/>
        <v>0</v>
      </c>
      <c r="D25" s="119">
        <v>0</v>
      </c>
      <c r="E25" s="119">
        <v>0</v>
      </c>
      <c r="F25" s="119">
        <v>0</v>
      </c>
      <c r="G25" s="119">
        <f t="shared" si="1"/>
        <v>0</v>
      </c>
      <c r="H25" s="119">
        <v>0</v>
      </c>
      <c r="I25" s="119">
        <v>0</v>
      </c>
      <c r="J25" s="119">
        <v>0</v>
      </c>
      <c r="K25" s="119">
        <f t="shared" si="2"/>
        <v>0</v>
      </c>
      <c r="L25" s="119">
        <v>0</v>
      </c>
      <c r="M25" s="119">
        <v>0</v>
      </c>
      <c r="N25" s="119">
        <f t="shared" si="3"/>
        <v>0</v>
      </c>
      <c r="O25" s="119">
        <v>0</v>
      </c>
      <c r="P25" s="119">
        <v>0</v>
      </c>
      <c r="AJ25" s="114" t="s">
        <v>375</v>
      </c>
    </row>
    <row r="26" spans="1:44" s="43" customFormat="1" ht="15" customHeight="1">
      <c r="A26" s="117" t="s">
        <v>98</v>
      </c>
      <c r="B26" s="118" t="s">
        <v>376</v>
      </c>
      <c r="C26" s="112">
        <f t="shared" si="4"/>
        <v>0</v>
      </c>
      <c r="D26" s="119">
        <v>0</v>
      </c>
      <c r="E26" s="119">
        <v>0</v>
      </c>
      <c r="F26" s="119">
        <v>0</v>
      </c>
      <c r="G26" s="119">
        <f t="shared" si="1"/>
        <v>0</v>
      </c>
      <c r="H26" s="119">
        <v>0</v>
      </c>
      <c r="I26" s="119">
        <v>0</v>
      </c>
      <c r="J26" s="119">
        <v>0</v>
      </c>
      <c r="K26" s="119">
        <f t="shared" si="2"/>
        <v>0</v>
      </c>
      <c r="L26" s="119">
        <v>0</v>
      </c>
      <c r="M26" s="119">
        <v>0</v>
      </c>
      <c r="N26" s="119">
        <f t="shared" si="3"/>
        <v>0</v>
      </c>
      <c r="O26" s="119">
        <v>0</v>
      </c>
      <c r="P26" s="119">
        <v>0</v>
      </c>
      <c r="AR26" s="114"/>
    </row>
    <row r="27" spans="1:16" ht="9.75" customHeight="1">
      <c r="A27" s="121"/>
      <c r="B27" s="122"/>
      <c r="C27" s="123"/>
      <c r="D27" s="123"/>
      <c r="E27" s="123"/>
      <c r="F27" s="123"/>
      <c r="G27" s="123"/>
      <c r="H27" s="123"/>
      <c r="I27" s="123"/>
      <c r="J27" s="123"/>
      <c r="K27" s="123"/>
      <c r="L27" s="123"/>
      <c r="M27" s="123"/>
      <c r="N27" s="123"/>
      <c r="O27" s="123"/>
      <c r="P27" s="123"/>
    </row>
    <row r="28" spans="2:35" ht="27" customHeight="1">
      <c r="B28" s="1243" t="s">
        <v>443</v>
      </c>
      <c r="C28" s="1244"/>
      <c r="D28" s="1244"/>
      <c r="E28" s="1244"/>
      <c r="F28" s="124"/>
      <c r="G28" s="124"/>
      <c r="H28" s="124"/>
      <c r="I28" s="124"/>
      <c r="J28" s="124"/>
      <c r="K28" s="1238" t="s">
        <v>444</v>
      </c>
      <c r="L28" s="1238"/>
      <c r="M28" s="1238"/>
      <c r="N28" s="1238"/>
      <c r="O28" s="1238"/>
      <c r="P28" s="1238"/>
      <c r="AG28" s="74" t="s">
        <v>378</v>
      </c>
      <c r="AI28" s="114">
        <f>82/88</f>
        <v>0.9318181818181818</v>
      </c>
    </row>
    <row r="29" spans="2:16" ht="16.5">
      <c r="B29" s="1244"/>
      <c r="C29" s="1244"/>
      <c r="D29" s="1244"/>
      <c r="E29" s="1244"/>
      <c r="F29" s="124"/>
      <c r="G29" s="124"/>
      <c r="H29" s="124"/>
      <c r="I29" s="124"/>
      <c r="J29" s="124"/>
      <c r="K29" s="1238"/>
      <c r="L29" s="1238"/>
      <c r="M29" s="1238"/>
      <c r="N29" s="1238"/>
      <c r="O29" s="1238"/>
      <c r="P29" s="1238"/>
    </row>
    <row r="30" spans="2:16" ht="21" customHeight="1">
      <c r="B30" s="1244"/>
      <c r="C30" s="1244"/>
      <c r="D30" s="1244"/>
      <c r="E30" s="1244"/>
      <c r="F30" s="124"/>
      <c r="G30" s="124"/>
      <c r="H30" s="124"/>
      <c r="I30" s="124"/>
      <c r="J30" s="124"/>
      <c r="K30" s="1238"/>
      <c r="L30" s="1238"/>
      <c r="M30" s="1238"/>
      <c r="N30" s="1238"/>
      <c r="O30" s="1238"/>
      <c r="P30" s="1238"/>
    </row>
    <row r="32" spans="2:16" ht="16.5" customHeight="1">
      <c r="B32" s="1246" t="s">
        <v>381</v>
      </c>
      <c r="C32" s="1246"/>
      <c r="D32" s="1246"/>
      <c r="E32" s="125"/>
      <c r="F32" s="125"/>
      <c r="G32" s="125"/>
      <c r="H32" s="125"/>
      <c r="I32" s="125"/>
      <c r="J32" s="125"/>
      <c r="K32" s="1245" t="s">
        <v>445</v>
      </c>
      <c r="L32" s="1245"/>
      <c r="M32" s="1245"/>
      <c r="N32" s="1245"/>
      <c r="O32" s="1245"/>
      <c r="P32" s="1245"/>
    </row>
    <row r="33" ht="12.75" customHeight="1"/>
    <row r="34" spans="2:5" ht="15.75">
      <c r="B34" s="126"/>
      <c r="C34" s="126"/>
      <c r="D34" s="126"/>
      <c r="E34" s="126"/>
    </row>
    <row r="35" ht="15.75" hidden="1"/>
    <row r="36" spans="2:16" ht="15.75">
      <c r="B36" s="1241" t="s">
        <v>337</v>
      </c>
      <c r="C36" s="1241"/>
      <c r="D36" s="1241"/>
      <c r="E36" s="1241"/>
      <c r="F36" s="127"/>
      <c r="G36" s="127"/>
      <c r="H36" s="127"/>
      <c r="I36" s="127"/>
      <c r="K36" s="1242" t="s">
        <v>338</v>
      </c>
      <c r="L36" s="1242"/>
      <c r="M36" s="1242"/>
      <c r="N36" s="1242"/>
      <c r="O36" s="1242"/>
      <c r="P36" s="1242"/>
    </row>
    <row r="39" ht="15.75">
      <c r="A39" s="129" t="s">
        <v>49</v>
      </c>
    </row>
    <row r="40" spans="1:6" ht="15.75">
      <c r="A40" s="130"/>
      <c r="B40" s="131" t="s">
        <v>58</v>
      </c>
      <c r="C40" s="131"/>
      <c r="D40" s="131"/>
      <c r="E40" s="131"/>
      <c r="F40" s="131"/>
    </row>
    <row r="41" spans="1:14" ht="15.75" customHeight="1">
      <c r="A41" s="132" t="s">
        <v>27</v>
      </c>
      <c r="B41" s="1240" t="s">
        <v>61</v>
      </c>
      <c r="C41" s="1240"/>
      <c r="D41" s="1240"/>
      <c r="E41" s="1240"/>
      <c r="F41" s="1240"/>
      <c r="G41" s="132"/>
      <c r="H41" s="132"/>
      <c r="I41" s="132"/>
      <c r="J41" s="132"/>
      <c r="K41" s="132"/>
      <c r="L41" s="132"/>
      <c r="M41" s="132"/>
      <c r="N41" s="132"/>
    </row>
    <row r="42" spans="1:14" ht="15" customHeight="1">
      <c r="A42" s="132"/>
      <c r="B42" s="1239" t="s">
        <v>62</v>
      </c>
      <c r="C42" s="1239"/>
      <c r="D42" s="1239"/>
      <c r="E42" s="1239"/>
      <c r="F42" s="1239"/>
      <c r="G42" s="1239"/>
      <c r="H42" s="133"/>
      <c r="I42" s="133"/>
      <c r="J42" s="133"/>
      <c r="K42" s="132"/>
      <c r="L42" s="132"/>
      <c r="M42" s="132"/>
      <c r="N42" s="132"/>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B7">
      <selection activeCell="U15" sqref="U15"/>
    </sheetView>
  </sheetViews>
  <sheetFormatPr defaultColWidth="9.00390625" defaultRowHeight="15.75"/>
  <cols>
    <col min="1" max="1" width="3.50390625" style="510" customWidth="1"/>
    <col min="2" max="2" width="19.375" style="510" customWidth="1"/>
    <col min="3" max="3" width="5.75390625" style="510" customWidth="1"/>
    <col min="4" max="4" width="6.625" style="510" customWidth="1"/>
    <col min="5" max="5" width="6.25390625" style="510" customWidth="1"/>
    <col min="6" max="9" width="5.75390625" style="510" customWidth="1"/>
    <col min="10" max="10" width="6.875" style="510" customWidth="1"/>
    <col min="11" max="11" width="7.50390625" style="510" customWidth="1"/>
    <col min="12" max="12" width="5.75390625" style="510" customWidth="1"/>
    <col min="13" max="13" width="8.75390625" style="510" customWidth="1"/>
    <col min="14" max="14" width="10.50390625" style="510" customWidth="1"/>
    <col min="15" max="15" width="8.125" style="510" customWidth="1"/>
    <col min="16" max="21" width="5.75390625" style="510" customWidth="1"/>
    <col min="22" max="16384" width="9.00390625" style="510" customWidth="1"/>
  </cols>
  <sheetData>
    <row r="1" spans="1:21" ht="19.5" customHeight="1">
      <c r="A1" s="614" t="s">
        <v>649</v>
      </c>
      <c r="B1" s="432"/>
      <c r="C1" s="432"/>
      <c r="D1" s="430"/>
      <c r="E1" s="507"/>
      <c r="F1" s="1861" t="s">
        <v>589</v>
      </c>
      <c r="G1" s="1861"/>
      <c r="H1" s="1861"/>
      <c r="I1" s="1861"/>
      <c r="J1" s="1861"/>
      <c r="K1" s="1861"/>
      <c r="L1" s="1861"/>
      <c r="M1" s="1861"/>
      <c r="N1" s="1861"/>
      <c r="O1" s="508"/>
      <c r="P1" s="1862" t="s">
        <v>641</v>
      </c>
      <c r="Q1" s="1863"/>
      <c r="R1" s="1863"/>
      <c r="S1" s="1863"/>
      <c r="T1" s="1863"/>
      <c r="U1" s="1863"/>
    </row>
    <row r="2" spans="1:21" ht="15.75" customHeight="1">
      <c r="A2" s="1843" t="s">
        <v>333</v>
      </c>
      <c r="B2" s="1843"/>
      <c r="C2" s="1843"/>
      <c r="D2" s="1843"/>
      <c r="E2" s="613"/>
      <c r="F2" s="1861"/>
      <c r="G2" s="1861"/>
      <c r="H2" s="1861"/>
      <c r="I2" s="1861"/>
      <c r="J2" s="1861"/>
      <c r="K2" s="1861"/>
      <c r="L2" s="1861"/>
      <c r="M2" s="1861"/>
      <c r="N2" s="1861"/>
      <c r="O2" s="508"/>
      <c r="P2" s="1864" t="str">
        <f>'Thong tin'!B4</f>
        <v>CTHADS TRÀ VINH</v>
      </c>
      <c r="Q2" s="1864"/>
      <c r="R2" s="1864"/>
      <c r="S2" s="1864"/>
      <c r="T2" s="1864"/>
      <c r="U2" s="1864"/>
    </row>
    <row r="3" spans="1:20" ht="15.75" customHeight="1">
      <c r="A3" s="1729" t="s">
        <v>334</v>
      </c>
      <c r="B3" s="1729"/>
      <c r="C3" s="1729"/>
      <c r="D3" s="1729"/>
      <c r="E3" s="613"/>
      <c r="F3" s="1865" t="str">
        <f>'Thong tin'!B3</f>
        <v>12 tháng / năm 2019</v>
      </c>
      <c r="G3" s="1866"/>
      <c r="H3" s="1866"/>
      <c r="I3" s="1866"/>
      <c r="J3" s="1866"/>
      <c r="K3" s="1866"/>
      <c r="L3" s="1866"/>
      <c r="M3" s="1866"/>
      <c r="N3" s="1866"/>
      <c r="O3" s="513"/>
      <c r="P3" s="593" t="s">
        <v>640</v>
      </c>
      <c r="Q3" s="514"/>
      <c r="R3" s="514"/>
      <c r="S3" s="514"/>
      <c r="T3" s="514"/>
    </row>
    <row r="4" spans="1:20" ht="15" customHeight="1">
      <c r="A4" s="431" t="s">
        <v>210</v>
      </c>
      <c r="B4" s="410"/>
      <c r="C4" s="410"/>
      <c r="D4" s="410"/>
      <c r="E4" s="616"/>
      <c r="F4" s="616"/>
      <c r="G4" s="616"/>
      <c r="H4" s="616"/>
      <c r="I4" s="616"/>
      <c r="J4" s="616"/>
      <c r="K4" s="616"/>
      <c r="L4" s="616"/>
      <c r="M4" s="616"/>
      <c r="N4" s="616"/>
      <c r="O4" s="616"/>
      <c r="P4" s="515" t="s">
        <v>590</v>
      </c>
      <c r="Q4" s="511"/>
      <c r="R4" s="511"/>
      <c r="S4" s="511"/>
      <c r="T4" s="511"/>
    </row>
    <row r="5" spans="1:21" s="516" customFormat="1" ht="15.75" customHeight="1">
      <c r="A5" s="1856" t="s">
        <v>68</v>
      </c>
      <c r="B5" s="1857"/>
      <c r="C5" s="1853" t="s">
        <v>563</v>
      </c>
      <c r="D5" s="1853"/>
      <c r="E5" s="1853"/>
      <c r="F5" s="1853" t="s">
        <v>591</v>
      </c>
      <c r="G5" s="1853"/>
      <c r="H5" s="1853"/>
      <c r="I5" s="1853"/>
      <c r="J5" s="1853"/>
      <c r="K5" s="1853"/>
      <c r="L5" s="1853"/>
      <c r="M5" s="1853"/>
      <c r="N5" s="1853"/>
      <c r="O5" s="1853"/>
      <c r="P5" s="1853" t="s">
        <v>592</v>
      </c>
      <c r="Q5" s="1853"/>
      <c r="R5" s="1853"/>
      <c r="S5" s="1853"/>
      <c r="T5" s="1853"/>
      <c r="U5" s="1853"/>
    </row>
    <row r="6" spans="1:21" s="516" customFormat="1" ht="14.25" customHeight="1">
      <c r="A6" s="1858"/>
      <c r="B6" s="1859"/>
      <c r="C6" s="1853"/>
      <c r="D6" s="1853"/>
      <c r="E6" s="1853"/>
      <c r="F6" s="1853" t="s">
        <v>593</v>
      </c>
      <c r="G6" s="1853"/>
      <c r="H6" s="1853"/>
      <c r="I6" s="1853" t="s">
        <v>567</v>
      </c>
      <c r="J6" s="1853"/>
      <c r="K6" s="1853"/>
      <c r="L6" s="1853"/>
      <c r="M6" s="1853"/>
      <c r="N6" s="1853"/>
      <c r="O6" s="1853"/>
      <c r="P6" s="1853" t="s">
        <v>220</v>
      </c>
      <c r="Q6" s="1860" t="s">
        <v>7</v>
      </c>
      <c r="R6" s="1860"/>
      <c r="S6" s="1860"/>
      <c r="T6" s="1860"/>
      <c r="U6" s="1860"/>
    </row>
    <row r="7" spans="1:21" s="516" customFormat="1" ht="32.25" customHeight="1">
      <c r="A7" s="1858"/>
      <c r="B7" s="1859"/>
      <c r="C7" s="1853"/>
      <c r="D7" s="1853"/>
      <c r="E7" s="1853"/>
      <c r="F7" s="1853"/>
      <c r="G7" s="1853"/>
      <c r="H7" s="1853"/>
      <c r="I7" s="1853" t="s">
        <v>568</v>
      </c>
      <c r="J7" s="1853"/>
      <c r="K7" s="1853"/>
      <c r="L7" s="1853" t="s">
        <v>594</v>
      </c>
      <c r="M7" s="1853"/>
      <c r="N7" s="1853"/>
      <c r="O7" s="1853"/>
      <c r="P7" s="1853"/>
      <c r="Q7" s="1853" t="s">
        <v>570</v>
      </c>
      <c r="R7" s="1853" t="s">
        <v>595</v>
      </c>
      <c r="S7" s="1853" t="s">
        <v>596</v>
      </c>
      <c r="T7" s="1853" t="s">
        <v>597</v>
      </c>
      <c r="U7" s="1853" t="s">
        <v>598</v>
      </c>
    </row>
    <row r="8" spans="1:21" s="516" customFormat="1" ht="15" customHeight="1">
      <c r="A8" s="1858"/>
      <c r="B8" s="1859"/>
      <c r="C8" s="1853" t="s">
        <v>599</v>
      </c>
      <c r="D8" s="1853" t="s">
        <v>7</v>
      </c>
      <c r="E8" s="1853"/>
      <c r="F8" s="1853" t="s">
        <v>600</v>
      </c>
      <c r="G8" s="1853" t="s">
        <v>7</v>
      </c>
      <c r="H8" s="1853"/>
      <c r="I8" s="1853" t="s">
        <v>601</v>
      </c>
      <c r="J8" s="1853" t="s">
        <v>7</v>
      </c>
      <c r="K8" s="1853"/>
      <c r="L8" s="1853" t="s">
        <v>600</v>
      </c>
      <c r="M8" s="1853" t="s">
        <v>7</v>
      </c>
      <c r="N8" s="1853"/>
      <c r="O8" s="1853"/>
      <c r="P8" s="1853"/>
      <c r="Q8" s="1853"/>
      <c r="R8" s="1854"/>
      <c r="S8" s="1855"/>
      <c r="T8" s="1853"/>
      <c r="U8" s="1853"/>
    </row>
    <row r="9" spans="1:21" s="516" customFormat="1" ht="79.5" customHeight="1">
      <c r="A9" s="1858"/>
      <c r="B9" s="1859"/>
      <c r="C9" s="1853"/>
      <c r="D9" s="804" t="s">
        <v>602</v>
      </c>
      <c r="E9" s="804" t="s">
        <v>603</v>
      </c>
      <c r="F9" s="1854"/>
      <c r="G9" s="804" t="s">
        <v>604</v>
      </c>
      <c r="H9" s="804" t="s">
        <v>605</v>
      </c>
      <c r="I9" s="1854"/>
      <c r="J9" s="804" t="s">
        <v>606</v>
      </c>
      <c r="K9" s="804" t="s">
        <v>607</v>
      </c>
      <c r="L9" s="1853"/>
      <c r="M9" s="804" t="s">
        <v>608</v>
      </c>
      <c r="N9" s="804" t="s">
        <v>609</v>
      </c>
      <c r="O9" s="804" t="s">
        <v>610</v>
      </c>
      <c r="P9" s="1853"/>
      <c r="Q9" s="1853"/>
      <c r="R9" s="1854"/>
      <c r="S9" s="1855"/>
      <c r="T9" s="1853"/>
      <c r="U9" s="1853"/>
    </row>
    <row r="10" spans="1:21" ht="12.75">
      <c r="A10" s="517"/>
      <c r="B10" s="518" t="s">
        <v>585</v>
      </c>
      <c r="C10" s="519">
        <v>1</v>
      </c>
      <c r="D10" s="519">
        <v>2</v>
      </c>
      <c r="E10" s="519">
        <v>3</v>
      </c>
      <c r="F10" s="520">
        <v>4</v>
      </c>
      <c r="G10" s="521">
        <v>5</v>
      </c>
      <c r="H10" s="520">
        <v>6</v>
      </c>
      <c r="I10" s="521">
        <v>7</v>
      </c>
      <c r="J10" s="520">
        <v>8</v>
      </c>
      <c r="K10" s="521">
        <v>9</v>
      </c>
      <c r="L10" s="520">
        <v>10</v>
      </c>
      <c r="M10" s="521">
        <v>11</v>
      </c>
      <c r="N10" s="520">
        <v>12</v>
      </c>
      <c r="O10" s="521">
        <v>13</v>
      </c>
      <c r="P10" s="520">
        <v>14</v>
      </c>
      <c r="Q10" s="521">
        <v>15</v>
      </c>
      <c r="R10" s="520">
        <v>16</v>
      </c>
      <c r="S10" s="521">
        <v>17</v>
      </c>
      <c r="T10" s="520">
        <v>18</v>
      </c>
      <c r="U10" s="521">
        <v>19</v>
      </c>
    </row>
    <row r="11" spans="1:21" s="516" customFormat="1" ht="15.75" customHeight="1">
      <c r="A11" s="1848" t="s">
        <v>37</v>
      </c>
      <c r="B11" s="1849"/>
      <c r="C11" s="841">
        <f aca="true" t="shared" si="0" ref="C11:U11">C12+C13</f>
        <v>10</v>
      </c>
      <c r="D11" s="841">
        <f t="shared" si="0"/>
        <v>0</v>
      </c>
      <c r="E11" s="841">
        <f t="shared" si="0"/>
        <v>10</v>
      </c>
      <c r="F11" s="841">
        <f t="shared" si="0"/>
        <v>10</v>
      </c>
      <c r="G11" s="841">
        <f t="shared" si="0"/>
        <v>0</v>
      </c>
      <c r="H11" s="841">
        <f t="shared" si="0"/>
        <v>10</v>
      </c>
      <c r="I11" s="841">
        <f t="shared" si="0"/>
        <v>6</v>
      </c>
      <c r="J11" s="841">
        <f t="shared" si="0"/>
        <v>4</v>
      </c>
      <c r="K11" s="841">
        <f t="shared" si="0"/>
        <v>2</v>
      </c>
      <c r="L11" s="841">
        <f t="shared" si="0"/>
        <v>4</v>
      </c>
      <c r="M11" s="841">
        <f t="shared" si="0"/>
        <v>0</v>
      </c>
      <c r="N11" s="841">
        <f t="shared" si="0"/>
        <v>4</v>
      </c>
      <c r="O11" s="841">
        <f t="shared" si="0"/>
        <v>0</v>
      </c>
      <c r="P11" s="841">
        <f t="shared" si="0"/>
        <v>6</v>
      </c>
      <c r="Q11" s="841">
        <f t="shared" si="0"/>
        <v>2</v>
      </c>
      <c r="R11" s="841">
        <f t="shared" si="0"/>
        <v>0</v>
      </c>
      <c r="S11" s="841">
        <f t="shared" si="0"/>
        <v>0</v>
      </c>
      <c r="T11" s="841">
        <f t="shared" si="0"/>
        <v>4</v>
      </c>
      <c r="U11" s="841">
        <f t="shared" si="0"/>
        <v>0</v>
      </c>
    </row>
    <row r="12" spans="1:21" s="516" customFormat="1" ht="15.75" customHeight="1">
      <c r="A12" s="693" t="s">
        <v>0</v>
      </c>
      <c r="B12" s="694" t="s">
        <v>94</v>
      </c>
      <c r="C12" s="839">
        <f>D12+E12</f>
        <v>6</v>
      </c>
      <c r="D12" s="824"/>
      <c r="E12" s="686">
        <v>6</v>
      </c>
      <c r="F12" s="839">
        <f>G12+H12</f>
        <v>6</v>
      </c>
      <c r="G12" s="824"/>
      <c r="H12" s="686">
        <v>6</v>
      </c>
      <c r="I12" s="839">
        <f>J12+K12</f>
        <v>2</v>
      </c>
      <c r="J12" s="686"/>
      <c r="K12" s="824">
        <v>2</v>
      </c>
      <c r="L12" s="839">
        <f>+M12+N12+O12</f>
        <v>4</v>
      </c>
      <c r="M12" s="824"/>
      <c r="N12" s="686">
        <v>4</v>
      </c>
      <c r="O12" s="824"/>
      <c r="P12" s="842">
        <f>SUM(Q12:U12)</f>
        <v>2</v>
      </c>
      <c r="Q12" s="824">
        <v>1</v>
      </c>
      <c r="R12" s="824"/>
      <c r="S12" s="824"/>
      <c r="T12" s="824">
        <v>1</v>
      </c>
      <c r="U12" s="686"/>
    </row>
    <row r="13" spans="1:21" s="516" customFormat="1" ht="15.75" customHeight="1">
      <c r="A13" s="695" t="s">
        <v>1</v>
      </c>
      <c r="B13" s="694" t="s">
        <v>19</v>
      </c>
      <c r="C13" s="839">
        <f aca="true" t="shared" si="1" ref="C13:U13">SUM(C14:C22)</f>
        <v>4</v>
      </c>
      <c r="D13" s="839">
        <f t="shared" si="1"/>
        <v>0</v>
      </c>
      <c r="E13" s="839">
        <f t="shared" si="1"/>
        <v>4</v>
      </c>
      <c r="F13" s="839">
        <f t="shared" si="1"/>
        <v>4</v>
      </c>
      <c r="G13" s="839">
        <f t="shared" si="1"/>
        <v>0</v>
      </c>
      <c r="H13" s="839">
        <f t="shared" si="1"/>
        <v>4</v>
      </c>
      <c r="I13" s="839">
        <f t="shared" si="1"/>
        <v>4</v>
      </c>
      <c r="J13" s="839">
        <f t="shared" si="1"/>
        <v>4</v>
      </c>
      <c r="K13" s="839">
        <f t="shared" si="1"/>
        <v>0</v>
      </c>
      <c r="L13" s="839">
        <f t="shared" si="1"/>
        <v>0</v>
      </c>
      <c r="M13" s="839">
        <f t="shared" si="1"/>
        <v>0</v>
      </c>
      <c r="N13" s="839">
        <f t="shared" si="1"/>
        <v>0</v>
      </c>
      <c r="O13" s="839">
        <f t="shared" si="1"/>
        <v>0</v>
      </c>
      <c r="P13" s="839">
        <f t="shared" si="1"/>
        <v>4</v>
      </c>
      <c r="Q13" s="839">
        <f t="shared" si="1"/>
        <v>1</v>
      </c>
      <c r="R13" s="839">
        <f t="shared" si="1"/>
        <v>0</v>
      </c>
      <c r="S13" s="839">
        <f t="shared" si="1"/>
        <v>0</v>
      </c>
      <c r="T13" s="839">
        <f t="shared" si="1"/>
        <v>3</v>
      </c>
      <c r="U13" s="839">
        <f t="shared" si="1"/>
        <v>0</v>
      </c>
    </row>
    <row r="14" spans="1:21" s="516" customFormat="1" ht="15.75" customHeight="1">
      <c r="A14" s="696" t="s">
        <v>51</v>
      </c>
      <c r="B14" s="697" t="s">
        <v>669</v>
      </c>
      <c r="C14" s="839">
        <f aca="true" t="shared" si="2" ref="C14:C22">D14+E14</f>
        <v>0</v>
      </c>
      <c r="D14" s="864"/>
      <c r="E14" s="686"/>
      <c r="F14" s="839">
        <f aca="true" t="shared" si="3" ref="F14:F22">G14+H14</f>
        <v>0</v>
      </c>
      <c r="G14" s="823"/>
      <c r="H14" s="823"/>
      <c r="I14" s="839">
        <f aca="true" t="shared" si="4" ref="I14:I22">J14+K14</f>
        <v>0</v>
      </c>
      <c r="J14" s="824"/>
      <c r="K14" s="824"/>
      <c r="L14" s="824"/>
      <c r="M14" s="824"/>
      <c r="N14" s="824"/>
      <c r="O14" s="824"/>
      <c r="P14" s="842">
        <f aca="true" t="shared" si="5" ref="P14:P22">SUM(Q14:U14)</f>
        <v>0</v>
      </c>
      <c r="Q14" s="824"/>
      <c r="R14" s="824"/>
      <c r="S14" s="824"/>
      <c r="T14" s="824"/>
      <c r="U14" s="824"/>
    </row>
    <row r="15" spans="1:21" s="516" customFormat="1" ht="15.75" customHeight="1">
      <c r="A15" s="696" t="s">
        <v>52</v>
      </c>
      <c r="B15" s="30" t="s">
        <v>668</v>
      </c>
      <c r="C15" s="839">
        <f t="shared" si="2"/>
        <v>1</v>
      </c>
      <c r="D15" s="912"/>
      <c r="E15" s="912">
        <v>1</v>
      </c>
      <c r="F15" s="839">
        <f t="shared" si="3"/>
        <v>1</v>
      </c>
      <c r="G15" s="912">
        <v>0</v>
      </c>
      <c r="H15" s="912">
        <v>1</v>
      </c>
      <c r="I15" s="839">
        <f t="shared" si="4"/>
        <v>1</v>
      </c>
      <c r="J15" s="912">
        <v>1</v>
      </c>
      <c r="K15" s="912">
        <v>0</v>
      </c>
      <c r="L15" s="912">
        <v>0</v>
      </c>
      <c r="M15" s="912">
        <v>0</v>
      </c>
      <c r="N15" s="912">
        <v>0</v>
      </c>
      <c r="O15" s="912">
        <v>0</v>
      </c>
      <c r="P15" s="842">
        <f t="shared" si="5"/>
        <v>1</v>
      </c>
      <c r="Q15" s="912">
        <v>0</v>
      </c>
      <c r="R15" s="912">
        <v>0</v>
      </c>
      <c r="S15" s="912">
        <v>0</v>
      </c>
      <c r="T15" s="912">
        <v>1</v>
      </c>
      <c r="U15" s="912"/>
    </row>
    <row r="16" spans="1:21" s="516" customFormat="1" ht="15.75" customHeight="1">
      <c r="A16" s="696" t="s">
        <v>57</v>
      </c>
      <c r="B16" s="697" t="s">
        <v>667</v>
      </c>
      <c r="C16" s="839">
        <f t="shared" si="2"/>
        <v>2</v>
      </c>
      <c r="D16" s="824"/>
      <c r="E16" s="824">
        <v>2</v>
      </c>
      <c r="F16" s="839">
        <f t="shared" si="3"/>
        <v>2</v>
      </c>
      <c r="G16" s="824"/>
      <c r="H16" s="824">
        <v>2</v>
      </c>
      <c r="I16" s="839">
        <f t="shared" si="4"/>
        <v>2</v>
      </c>
      <c r="J16" s="686">
        <v>2</v>
      </c>
      <c r="K16" s="824"/>
      <c r="L16" s="824"/>
      <c r="M16" s="824"/>
      <c r="N16" s="824"/>
      <c r="O16" s="824"/>
      <c r="P16" s="842">
        <f t="shared" si="5"/>
        <v>2</v>
      </c>
      <c r="Q16" s="824"/>
      <c r="R16" s="824"/>
      <c r="S16" s="824"/>
      <c r="T16" s="824">
        <v>2</v>
      </c>
      <c r="U16" s="824"/>
    </row>
    <row r="17" spans="1:21" s="516" customFormat="1" ht="15.75" customHeight="1">
      <c r="A17" s="696" t="s">
        <v>69</v>
      </c>
      <c r="B17" s="697" t="s">
        <v>666</v>
      </c>
      <c r="C17" s="839">
        <f t="shared" si="2"/>
        <v>0</v>
      </c>
      <c r="D17" s="824"/>
      <c r="E17" s="824"/>
      <c r="F17" s="839">
        <f t="shared" si="3"/>
        <v>0</v>
      </c>
      <c r="G17" s="824"/>
      <c r="H17" s="824"/>
      <c r="I17" s="839">
        <f t="shared" si="4"/>
        <v>0</v>
      </c>
      <c r="J17" s="824"/>
      <c r="K17" s="824"/>
      <c r="L17" s="824"/>
      <c r="M17" s="824"/>
      <c r="N17" s="824"/>
      <c r="O17" s="824"/>
      <c r="P17" s="842">
        <f t="shared" si="5"/>
        <v>0</v>
      </c>
      <c r="Q17" s="824"/>
      <c r="R17" s="824"/>
      <c r="S17" s="824"/>
      <c r="T17" s="824"/>
      <c r="U17" s="824"/>
    </row>
    <row r="18" spans="1:21" s="516" customFormat="1" ht="15.75" customHeight="1">
      <c r="A18" s="696" t="s">
        <v>70</v>
      </c>
      <c r="B18" s="697" t="s">
        <v>665</v>
      </c>
      <c r="C18" s="839">
        <f t="shared" si="2"/>
        <v>0</v>
      </c>
      <c r="D18" s="824"/>
      <c r="E18" s="686"/>
      <c r="F18" s="839">
        <f t="shared" si="3"/>
        <v>0</v>
      </c>
      <c r="G18" s="824"/>
      <c r="H18" s="686"/>
      <c r="I18" s="839">
        <f t="shared" si="4"/>
        <v>0</v>
      </c>
      <c r="J18" s="686"/>
      <c r="K18" s="824"/>
      <c r="L18" s="824"/>
      <c r="M18" s="824"/>
      <c r="N18" s="824"/>
      <c r="O18" s="824"/>
      <c r="P18" s="842">
        <f t="shared" si="5"/>
        <v>0</v>
      </c>
      <c r="Q18" s="686"/>
      <c r="R18" s="824"/>
      <c r="S18" s="824"/>
      <c r="T18" s="824"/>
      <c r="U18" s="824"/>
    </row>
    <row r="19" spans="1:21" s="516" customFormat="1" ht="15.75" customHeight="1">
      <c r="A19" s="696" t="s">
        <v>71</v>
      </c>
      <c r="B19" s="697" t="s">
        <v>664</v>
      </c>
      <c r="C19" s="839">
        <f t="shared" si="2"/>
        <v>1</v>
      </c>
      <c r="D19" s="824"/>
      <c r="E19" s="824">
        <v>1</v>
      </c>
      <c r="F19" s="951">
        <f t="shared" si="3"/>
        <v>1</v>
      </c>
      <c r="G19" s="824"/>
      <c r="H19" s="824">
        <v>1</v>
      </c>
      <c r="I19" s="839">
        <f t="shared" si="4"/>
        <v>1</v>
      </c>
      <c r="J19" s="824">
        <v>1</v>
      </c>
      <c r="K19" s="824"/>
      <c r="L19" s="824"/>
      <c r="M19" s="824"/>
      <c r="N19" s="824"/>
      <c r="O19" s="824"/>
      <c r="P19" s="842">
        <f t="shared" si="5"/>
        <v>1</v>
      </c>
      <c r="Q19" s="824">
        <v>1</v>
      </c>
      <c r="R19" s="824"/>
      <c r="S19" s="824"/>
      <c r="T19" s="824"/>
      <c r="U19" s="824"/>
    </row>
    <row r="20" spans="1:21" s="516" customFormat="1" ht="15.75" customHeight="1">
      <c r="A20" s="696" t="s">
        <v>72</v>
      </c>
      <c r="B20" s="697" t="s">
        <v>663</v>
      </c>
      <c r="C20" s="839">
        <f t="shared" si="2"/>
        <v>0</v>
      </c>
      <c r="D20" s="824"/>
      <c r="E20" s="686"/>
      <c r="F20" s="839">
        <f t="shared" si="3"/>
        <v>0</v>
      </c>
      <c r="G20" s="824"/>
      <c r="H20" s="686"/>
      <c r="I20" s="839">
        <f t="shared" si="4"/>
        <v>0</v>
      </c>
      <c r="J20" s="824"/>
      <c r="K20" s="824"/>
      <c r="L20" s="686"/>
      <c r="M20" s="686"/>
      <c r="N20" s="824"/>
      <c r="O20" s="824"/>
      <c r="P20" s="842">
        <f t="shared" si="5"/>
        <v>0</v>
      </c>
      <c r="Q20" s="824"/>
      <c r="R20" s="824"/>
      <c r="S20" s="824"/>
      <c r="T20" s="824"/>
      <c r="U20" s="824"/>
    </row>
    <row r="21" spans="1:21" s="516" customFormat="1" ht="15.75" customHeight="1">
      <c r="A21" s="696" t="s">
        <v>73</v>
      </c>
      <c r="B21" s="697" t="s">
        <v>662</v>
      </c>
      <c r="C21" s="839">
        <f t="shared" si="2"/>
        <v>0</v>
      </c>
      <c r="D21" s="824"/>
      <c r="E21" s="824"/>
      <c r="F21" s="839">
        <f t="shared" si="3"/>
        <v>0</v>
      </c>
      <c r="G21" s="824"/>
      <c r="H21" s="824"/>
      <c r="I21" s="839">
        <f t="shared" si="4"/>
        <v>0</v>
      </c>
      <c r="J21" s="824"/>
      <c r="K21" s="824"/>
      <c r="L21" s="824"/>
      <c r="M21" s="824"/>
      <c r="N21" s="824"/>
      <c r="O21" s="824"/>
      <c r="P21" s="842">
        <f t="shared" si="5"/>
        <v>0</v>
      </c>
      <c r="Q21" s="824"/>
      <c r="R21" s="824"/>
      <c r="S21" s="824"/>
      <c r="T21" s="824"/>
      <c r="U21" s="824"/>
    </row>
    <row r="22" spans="1:21" s="516" customFormat="1" ht="15.75" customHeight="1">
      <c r="A22" s="696" t="s">
        <v>74</v>
      </c>
      <c r="B22" s="697" t="s">
        <v>661</v>
      </c>
      <c r="C22" s="839">
        <f t="shared" si="2"/>
        <v>0</v>
      </c>
      <c r="D22" s="824"/>
      <c r="E22" s="824"/>
      <c r="F22" s="839">
        <f t="shared" si="3"/>
        <v>0</v>
      </c>
      <c r="G22" s="824"/>
      <c r="H22" s="824"/>
      <c r="I22" s="839">
        <f t="shared" si="4"/>
        <v>0</v>
      </c>
      <c r="J22" s="824"/>
      <c r="K22" s="824"/>
      <c r="L22" s="824"/>
      <c r="M22" s="824"/>
      <c r="N22" s="824"/>
      <c r="O22" s="824"/>
      <c r="P22" s="842">
        <f t="shared" si="5"/>
        <v>0</v>
      </c>
      <c r="Q22" s="824"/>
      <c r="R22" s="824"/>
      <c r="S22" s="824"/>
      <c r="T22" s="824"/>
      <c r="U22" s="824"/>
    </row>
    <row r="23" spans="1:21" ht="26.25" customHeight="1">
      <c r="A23" s="522"/>
      <c r="B23" s="1850"/>
      <c r="C23" s="1850"/>
      <c r="D23" s="1850"/>
      <c r="E23" s="1850"/>
      <c r="F23" s="1850"/>
      <c r="G23" s="1850"/>
      <c r="H23" s="523"/>
      <c r="I23" s="523"/>
      <c r="J23" s="523"/>
      <c r="K23" s="523"/>
      <c r="L23" s="523"/>
      <c r="M23" s="524"/>
      <c r="N23" s="1831" t="str">
        <f>'Thong tin'!B8</f>
        <v>Trà Vinh, ngày 01 tháng 9 năm 2019</v>
      </c>
      <c r="O23" s="1831"/>
      <c r="P23" s="1831"/>
      <c r="Q23" s="1831"/>
      <c r="R23" s="1831"/>
      <c r="S23" s="1831"/>
      <c r="T23" s="1831"/>
      <c r="U23" s="1831"/>
    </row>
    <row r="24" spans="1:21" ht="18.75" customHeight="1">
      <c r="A24" s="522"/>
      <c r="B24" s="1851" t="s">
        <v>611</v>
      </c>
      <c r="C24" s="1851"/>
      <c r="D24" s="1851"/>
      <c r="E24" s="1851"/>
      <c r="F24" s="1851"/>
      <c r="G24" s="525"/>
      <c r="H24" s="526"/>
      <c r="I24" s="526"/>
      <c r="J24" s="526"/>
      <c r="K24" s="526"/>
      <c r="L24" s="526"/>
      <c r="M24" s="527"/>
      <c r="N24" s="1832" t="str">
        <f>'Thong tin'!B7</f>
        <v>PHÓ CỤC TRƯỞNG</v>
      </c>
      <c r="O24" s="1824"/>
      <c r="P24" s="1824"/>
      <c r="Q24" s="1824"/>
      <c r="R24" s="1824"/>
      <c r="S24" s="1824"/>
      <c r="T24" s="1824"/>
      <c r="U24" s="1824"/>
    </row>
    <row r="25" spans="1:21" ht="18.75" customHeight="1">
      <c r="A25" s="529"/>
      <c r="B25" s="1845"/>
      <c r="C25" s="1845"/>
      <c r="D25" s="1845"/>
      <c r="E25" s="1845"/>
      <c r="F25" s="1845"/>
      <c r="G25" s="530"/>
      <c r="H25" s="530"/>
      <c r="I25" s="530"/>
      <c r="J25" s="530"/>
      <c r="K25" s="530"/>
      <c r="L25" s="530"/>
      <c r="M25" s="530"/>
      <c r="N25" s="1846"/>
      <c r="O25" s="1846"/>
      <c r="P25" s="1846"/>
      <c r="Q25" s="1846"/>
      <c r="R25" s="1846"/>
      <c r="S25" s="1846"/>
      <c r="T25" s="1846"/>
      <c r="U25" s="1846"/>
    </row>
    <row r="26" spans="2:21" ht="31.5" customHeight="1">
      <c r="B26" s="1847"/>
      <c r="C26" s="1847"/>
      <c r="D26" s="1847"/>
      <c r="E26" s="1847"/>
      <c r="F26" s="1847"/>
      <c r="G26" s="527"/>
      <c r="H26" s="527"/>
      <c r="I26" s="527"/>
      <c r="J26" s="527"/>
      <c r="K26" s="527"/>
      <c r="L26" s="527"/>
      <c r="M26" s="527"/>
      <c r="N26" s="527"/>
      <c r="O26" s="527"/>
      <c r="P26" s="1847"/>
      <c r="Q26" s="1847"/>
      <c r="R26" s="1847"/>
      <c r="S26" s="1847"/>
      <c r="T26" s="527"/>
      <c r="U26" s="527"/>
    </row>
    <row r="27" spans="2:21" ht="18">
      <c r="B27" s="527"/>
      <c r="C27" s="527"/>
      <c r="D27" s="527"/>
      <c r="E27" s="527"/>
      <c r="F27" s="527"/>
      <c r="G27" s="527"/>
      <c r="H27" s="527"/>
      <c r="I27" s="527"/>
      <c r="J27" s="527"/>
      <c r="K27" s="527"/>
      <c r="L27" s="527"/>
      <c r="M27" s="527"/>
      <c r="N27" s="527"/>
      <c r="O27" s="527"/>
      <c r="P27" s="527"/>
      <c r="Q27" s="527"/>
      <c r="R27" s="527"/>
      <c r="S27" s="527"/>
      <c r="T27" s="527"/>
      <c r="U27" s="527"/>
    </row>
    <row r="28" spans="2:21" ht="18">
      <c r="B28" s="527"/>
      <c r="C28" s="527"/>
      <c r="D28" s="527"/>
      <c r="E28" s="527"/>
      <c r="F28" s="527"/>
      <c r="G28" s="527"/>
      <c r="H28" s="527"/>
      <c r="I28" s="527"/>
      <c r="J28" s="527"/>
      <c r="K28" s="527"/>
      <c r="L28" s="527"/>
      <c r="M28" s="527"/>
      <c r="N28" s="527"/>
      <c r="O28" s="527"/>
      <c r="P28" s="527"/>
      <c r="Q28" s="527"/>
      <c r="R28" s="527"/>
      <c r="S28" s="527"/>
      <c r="T28" s="527"/>
      <c r="U28" s="527"/>
    </row>
    <row r="29" spans="2:21" ht="18.75">
      <c r="B29" s="1806" t="str">
        <f>'Thong tin'!B5</f>
        <v>Nhan Quốc Hải</v>
      </c>
      <c r="C29" s="1806"/>
      <c r="D29" s="1806"/>
      <c r="E29" s="1806"/>
      <c r="F29" s="1806"/>
      <c r="G29" s="1806"/>
      <c r="H29" s="531"/>
      <c r="I29" s="493"/>
      <c r="J29" s="493"/>
      <c r="K29" s="493"/>
      <c r="L29" s="493"/>
      <c r="M29" s="493"/>
      <c r="N29" s="1746" t="str">
        <f>'Thong tin'!B6</f>
        <v>Nguyễn Minh Khiêm</v>
      </c>
      <c r="O29" s="1746"/>
      <c r="P29" s="1746"/>
      <c r="Q29" s="1746"/>
      <c r="R29" s="1746"/>
      <c r="S29" s="1746"/>
      <c r="T29" s="1746"/>
      <c r="U29" s="1746"/>
    </row>
    <row r="30" ht="12.75" hidden="1"/>
    <row r="31" spans="1:20" ht="13.5" hidden="1">
      <c r="A31" s="532" t="s">
        <v>219</v>
      </c>
      <c r="O31" s="1852"/>
      <c r="P31" s="1852"/>
      <c r="Q31" s="1852"/>
      <c r="R31" s="1852"/>
      <c r="S31" s="1852"/>
      <c r="T31" s="1852"/>
    </row>
    <row r="32" spans="2:14" ht="12.75" customHeight="1" hidden="1">
      <c r="B32" s="1844" t="s">
        <v>612</v>
      </c>
      <c r="C32" s="1844"/>
      <c r="D32" s="1844"/>
      <c r="E32" s="1844"/>
      <c r="F32" s="1844"/>
      <c r="G32" s="1844"/>
      <c r="H32" s="1844"/>
      <c r="I32" s="1844"/>
      <c r="J32" s="1844"/>
      <c r="K32" s="1844"/>
      <c r="L32" s="533"/>
      <c r="M32" s="533"/>
      <c r="N32" s="533"/>
    </row>
    <row r="33" spans="1:14" ht="12.75" customHeight="1" hidden="1">
      <c r="A33" s="533"/>
      <c r="B33" s="534" t="s">
        <v>613</v>
      </c>
      <c r="C33" s="533"/>
      <c r="D33" s="533"/>
      <c r="E33" s="533"/>
      <c r="F33" s="533"/>
      <c r="G33" s="533"/>
      <c r="H33" s="533"/>
      <c r="I33" s="533"/>
      <c r="J33" s="533"/>
      <c r="K33" s="533"/>
      <c r="L33" s="533"/>
      <c r="M33" s="533"/>
      <c r="N33" s="533"/>
    </row>
    <row r="34" spans="2:14" ht="12.75" customHeight="1" hidden="1">
      <c r="B34" s="535" t="s">
        <v>614</v>
      </c>
      <c r="C34" s="495"/>
      <c r="D34" s="495"/>
      <c r="E34" s="495"/>
      <c r="F34" s="495"/>
      <c r="G34" s="495"/>
      <c r="H34" s="495"/>
      <c r="I34" s="495"/>
      <c r="J34" s="495"/>
      <c r="K34" s="495"/>
      <c r="L34" s="495"/>
      <c r="M34" s="495"/>
      <c r="N34" s="495"/>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3:G23"/>
    <mergeCell ref="N23:U23"/>
    <mergeCell ref="B24:F24"/>
    <mergeCell ref="N24:U24"/>
    <mergeCell ref="O31:T31"/>
    <mergeCell ref="B32:K32"/>
    <mergeCell ref="B25:F25"/>
    <mergeCell ref="N25:U25"/>
    <mergeCell ref="B26:F26"/>
    <mergeCell ref="P26:S26"/>
    <mergeCell ref="B29:G29"/>
    <mergeCell ref="N29:U29"/>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1.xml><?xml version="1.0" encoding="utf-8"?>
<worksheet xmlns="http://schemas.openxmlformats.org/spreadsheetml/2006/main" xmlns:r="http://schemas.openxmlformats.org/officeDocument/2006/relationships">
  <sheetPr>
    <tabColor indexed="57"/>
  </sheetPr>
  <dimension ref="A1:U36"/>
  <sheetViews>
    <sheetView showZeros="0" view="pageBreakPreview" zoomScale="90" zoomScaleSheetLayoutView="90" zoomScalePageLayoutView="0" workbookViewId="0" topLeftCell="B7">
      <selection activeCell="C11" sqref="C11:T22"/>
    </sheetView>
  </sheetViews>
  <sheetFormatPr defaultColWidth="9.00390625" defaultRowHeight="15.75"/>
  <cols>
    <col min="1" max="1" width="3.625" style="495" customWidth="1"/>
    <col min="2" max="2" width="18.25390625" style="495" customWidth="1"/>
    <col min="3" max="3" width="10.625" style="495" customWidth="1"/>
    <col min="4" max="4" width="6.875" style="495" customWidth="1"/>
    <col min="5" max="5" width="5.00390625" style="495" customWidth="1"/>
    <col min="6" max="6" width="6.125" style="495" customWidth="1"/>
    <col min="7" max="8" width="5.00390625" style="495" customWidth="1"/>
    <col min="9" max="9" width="4.75390625" style="495" customWidth="1"/>
    <col min="10" max="10" width="5.00390625" style="495" customWidth="1"/>
    <col min="11" max="11" width="5.75390625" style="495" customWidth="1"/>
    <col min="12" max="12" width="5.375" style="495" customWidth="1"/>
    <col min="13" max="13" width="5.00390625" style="495" customWidth="1"/>
    <col min="14" max="14" width="5.375" style="495" customWidth="1"/>
    <col min="15" max="15" width="5.00390625" style="495" customWidth="1"/>
    <col min="16" max="16" width="5.75390625" style="495" customWidth="1"/>
    <col min="17" max="20" width="5.00390625" style="495" customWidth="1"/>
    <col min="21" max="21" width="0" style="495" hidden="1" customWidth="1"/>
    <col min="22" max="16384" width="9.00390625" style="495" customWidth="1"/>
  </cols>
  <sheetData>
    <row r="1" spans="1:21" ht="16.5" customHeight="1">
      <c r="A1" s="1792" t="s">
        <v>222</v>
      </c>
      <c r="B1" s="1792"/>
      <c r="C1" s="455"/>
      <c r="D1" s="1836" t="s">
        <v>403</v>
      </c>
      <c r="E1" s="1888"/>
      <c r="F1" s="1888"/>
      <c r="G1" s="1888"/>
      <c r="H1" s="1888"/>
      <c r="I1" s="1888"/>
      <c r="J1" s="1888"/>
      <c r="K1" s="1888"/>
      <c r="L1" s="1888"/>
      <c r="M1" s="1888"/>
      <c r="N1" s="1888"/>
      <c r="O1" s="536"/>
      <c r="P1" s="587" t="s">
        <v>631</v>
      </c>
      <c r="Q1" s="473"/>
      <c r="R1" s="473"/>
      <c r="S1" s="473"/>
      <c r="T1" s="473"/>
      <c r="U1" s="536"/>
    </row>
    <row r="2" spans="1:21" ht="16.5" customHeight="1">
      <c r="A2" s="1817" t="s">
        <v>333</v>
      </c>
      <c r="B2" s="1818"/>
      <c r="C2" s="1818"/>
      <c r="D2" s="1888"/>
      <c r="E2" s="1888"/>
      <c r="F2" s="1888"/>
      <c r="G2" s="1888"/>
      <c r="H2" s="1888"/>
      <c r="I2" s="1888"/>
      <c r="J2" s="1888"/>
      <c r="K2" s="1888"/>
      <c r="L2" s="1888"/>
      <c r="M2" s="1888"/>
      <c r="N2" s="1888"/>
      <c r="O2" s="536"/>
      <c r="P2" s="1889" t="str">
        <f>'Thong tin'!B4</f>
        <v>CTHADS TRÀ VINH</v>
      </c>
      <c r="Q2" s="1889"/>
      <c r="R2" s="1889"/>
      <c r="S2" s="1889"/>
      <c r="T2" s="1889"/>
      <c r="U2" s="536"/>
    </row>
    <row r="3" spans="1:21" ht="16.5" customHeight="1">
      <c r="A3" s="581" t="s">
        <v>647</v>
      </c>
      <c r="B3" s="443"/>
      <c r="C3" s="443"/>
      <c r="D3" s="1837" t="str">
        <f>'Thong tin'!B3</f>
        <v>12 tháng / năm 2019</v>
      </c>
      <c r="E3" s="1837"/>
      <c r="F3" s="1837"/>
      <c r="G3" s="1837"/>
      <c r="H3" s="1837"/>
      <c r="I3" s="1837"/>
      <c r="J3" s="1837"/>
      <c r="K3" s="1837"/>
      <c r="L3" s="1837"/>
      <c r="M3" s="1837"/>
      <c r="N3" s="1837"/>
      <c r="O3" s="536"/>
      <c r="P3" s="585" t="s">
        <v>452</v>
      </c>
      <c r="Q3" s="594"/>
      <c r="R3" s="594"/>
      <c r="S3" s="594"/>
      <c r="T3" s="594"/>
      <c r="U3" s="536"/>
    </row>
    <row r="4" spans="1:21" ht="16.5" customHeight="1">
      <c r="A4" s="1790" t="s">
        <v>384</v>
      </c>
      <c r="B4" s="1790"/>
      <c r="C4" s="1790"/>
      <c r="D4" s="1890"/>
      <c r="E4" s="1890"/>
      <c r="F4" s="1890"/>
      <c r="G4" s="1890"/>
      <c r="H4" s="1890"/>
      <c r="I4" s="1890"/>
      <c r="J4" s="1890"/>
      <c r="K4" s="1890"/>
      <c r="L4" s="1890"/>
      <c r="M4" s="1890"/>
      <c r="N4" s="1890"/>
      <c r="O4" s="536"/>
      <c r="P4" s="586" t="s">
        <v>385</v>
      </c>
      <c r="Q4" s="594"/>
      <c r="R4" s="594"/>
      <c r="S4" s="594"/>
      <c r="T4" s="594"/>
      <c r="U4" s="536"/>
    </row>
    <row r="5" spans="12:21" ht="16.5" customHeight="1">
      <c r="L5" s="537"/>
      <c r="M5" s="537"/>
      <c r="N5" s="537"/>
      <c r="O5" s="480"/>
      <c r="P5" s="479" t="s">
        <v>408</v>
      </c>
      <c r="Q5" s="480"/>
      <c r="R5" s="480"/>
      <c r="S5" s="480"/>
      <c r="T5" s="480"/>
      <c r="U5" s="473"/>
    </row>
    <row r="6" spans="1:21" ht="15.75" customHeight="1">
      <c r="A6" s="1873" t="s">
        <v>68</v>
      </c>
      <c r="B6" s="1874"/>
      <c r="C6" s="1871" t="s">
        <v>223</v>
      </c>
      <c r="D6" s="1879" t="s">
        <v>224</v>
      </c>
      <c r="E6" s="1880"/>
      <c r="F6" s="1880"/>
      <c r="G6" s="1880"/>
      <c r="H6" s="1880"/>
      <c r="I6" s="1880"/>
      <c r="J6" s="1880"/>
      <c r="K6" s="1880"/>
      <c r="L6" s="1880"/>
      <c r="M6" s="1880"/>
      <c r="N6" s="1880"/>
      <c r="O6" s="1880"/>
      <c r="P6" s="1880"/>
      <c r="Q6" s="1880"/>
      <c r="R6" s="1880"/>
      <c r="S6" s="1880"/>
      <c r="T6" s="1871" t="s">
        <v>225</v>
      </c>
      <c r="U6" s="539"/>
    </row>
    <row r="7" spans="1:20" s="540" customFormat="1" ht="12.75" customHeight="1">
      <c r="A7" s="1875"/>
      <c r="B7" s="1876"/>
      <c r="C7" s="1871"/>
      <c r="D7" s="1891" t="s">
        <v>220</v>
      </c>
      <c r="E7" s="1880" t="s">
        <v>7</v>
      </c>
      <c r="F7" s="1880"/>
      <c r="G7" s="1880"/>
      <c r="H7" s="1880"/>
      <c r="I7" s="1880"/>
      <c r="J7" s="1880"/>
      <c r="K7" s="1880"/>
      <c r="L7" s="1880"/>
      <c r="M7" s="1880"/>
      <c r="N7" s="1880"/>
      <c r="O7" s="1880"/>
      <c r="P7" s="1880"/>
      <c r="Q7" s="1880"/>
      <c r="R7" s="1880"/>
      <c r="S7" s="1880"/>
      <c r="T7" s="1871"/>
    </row>
    <row r="8" spans="1:21" s="540" customFormat="1" ht="43.5" customHeight="1">
      <c r="A8" s="1875"/>
      <c r="B8" s="1876"/>
      <c r="C8" s="1871"/>
      <c r="D8" s="1892"/>
      <c r="E8" s="1894" t="s">
        <v>226</v>
      </c>
      <c r="F8" s="1871"/>
      <c r="G8" s="1871"/>
      <c r="H8" s="1871" t="s">
        <v>227</v>
      </c>
      <c r="I8" s="1871"/>
      <c r="J8" s="1871"/>
      <c r="K8" s="1871" t="s">
        <v>228</v>
      </c>
      <c r="L8" s="1871"/>
      <c r="M8" s="1871" t="s">
        <v>229</v>
      </c>
      <c r="N8" s="1871"/>
      <c r="O8" s="1871"/>
      <c r="P8" s="1871" t="s">
        <v>230</v>
      </c>
      <c r="Q8" s="1871" t="s">
        <v>231</v>
      </c>
      <c r="R8" s="1871" t="s">
        <v>232</v>
      </c>
      <c r="S8" s="1881" t="s">
        <v>233</v>
      </c>
      <c r="T8" s="1871"/>
      <c r="U8" s="1882" t="s">
        <v>409</v>
      </c>
    </row>
    <row r="9" spans="1:21" s="540" customFormat="1" ht="44.25" customHeight="1">
      <c r="A9" s="1877"/>
      <c r="B9" s="1878"/>
      <c r="C9" s="1871"/>
      <c r="D9" s="1893"/>
      <c r="E9" s="541" t="s">
        <v>234</v>
      </c>
      <c r="F9" s="538" t="s">
        <v>235</v>
      </c>
      <c r="G9" s="538" t="s">
        <v>410</v>
      </c>
      <c r="H9" s="538" t="s">
        <v>236</v>
      </c>
      <c r="I9" s="538" t="s">
        <v>237</v>
      </c>
      <c r="J9" s="538" t="s">
        <v>238</v>
      </c>
      <c r="K9" s="538" t="s">
        <v>235</v>
      </c>
      <c r="L9" s="538" t="s">
        <v>239</v>
      </c>
      <c r="M9" s="538" t="s">
        <v>240</v>
      </c>
      <c r="N9" s="538" t="s">
        <v>241</v>
      </c>
      <c r="O9" s="538" t="s">
        <v>411</v>
      </c>
      <c r="P9" s="1871"/>
      <c r="Q9" s="1871"/>
      <c r="R9" s="1871"/>
      <c r="S9" s="1881"/>
      <c r="T9" s="1871"/>
      <c r="U9" s="1883"/>
    </row>
    <row r="10" spans="1:21" s="543" customFormat="1" ht="15.75" customHeight="1">
      <c r="A10" s="1884" t="s">
        <v>6</v>
      </c>
      <c r="B10" s="1885"/>
      <c r="C10" s="542">
        <v>1</v>
      </c>
      <c r="D10" s="542">
        <v>2</v>
      </c>
      <c r="E10" s="542">
        <v>3</v>
      </c>
      <c r="F10" s="542">
        <v>4</v>
      </c>
      <c r="G10" s="542">
        <v>5</v>
      </c>
      <c r="H10" s="542">
        <v>6</v>
      </c>
      <c r="I10" s="542">
        <v>7</v>
      </c>
      <c r="J10" s="542">
        <v>8</v>
      </c>
      <c r="K10" s="542">
        <v>9</v>
      </c>
      <c r="L10" s="542">
        <v>10</v>
      </c>
      <c r="M10" s="542">
        <v>11</v>
      </c>
      <c r="N10" s="542">
        <v>12</v>
      </c>
      <c r="O10" s="542">
        <v>13</v>
      </c>
      <c r="P10" s="542">
        <v>14</v>
      </c>
      <c r="Q10" s="542">
        <v>15</v>
      </c>
      <c r="R10" s="542">
        <v>16</v>
      </c>
      <c r="S10" s="542">
        <v>17</v>
      </c>
      <c r="T10" s="542">
        <v>18</v>
      </c>
      <c r="U10" s="1883"/>
    </row>
    <row r="11" spans="1:21" s="543" customFormat="1" ht="15.75" customHeight="1">
      <c r="A11" s="1886" t="s">
        <v>682</v>
      </c>
      <c r="B11" s="1887"/>
      <c r="C11" s="846">
        <f>SUM(C12:C13)</f>
        <v>115</v>
      </c>
      <c r="D11" s="882">
        <f>SUM(D12:D13)</f>
        <v>111</v>
      </c>
      <c r="E11" s="846">
        <f>+E12+E13</f>
        <v>0</v>
      </c>
      <c r="F11" s="846">
        <f>SUM(F12:F13)</f>
        <v>24</v>
      </c>
      <c r="G11" s="846">
        <f>+G12+G13</f>
        <v>35</v>
      </c>
      <c r="H11" s="846">
        <f aca="true" t="shared" si="0" ref="H11:S11">+H12+H13</f>
        <v>0</v>
      </c>
      <c r="I11" s="846">
        <f t="shared" si="0"/>
        <v>2</v>
      </c>
      <c r="J11" s="846">
        <f t="shared" si="0"/>
        <v>7</v>
      </c>
      <c r="K11" s="846">
        <f t="shared" si="0"/>
        <v>2</v>
      </c>
      <c r="L11" s="846">
        <f>SUM(L12:L13)</f>
        <v>19</v>
      </c>
      <c r="M11" s="846">
        <f t="shared" si="0"/>
        <v>0</v>
      </c>
      <c r="N11" s="846">
        <f t="shared" si="0"/>
        <v>0</v>
      </c>
      <c r="O11" s="846">
        <f t="shared" si="0"/>
        <v>5</v>
      </c>
      <c r="P11" s="846">
        <f>SUM(P12:P13)</f>
        <v>4</v>
      </c>
      <c r="Q11" s="846">
        <f t="shared" si="0"/>
        <v>13</v>
      </c>
      <c r="R11" s="846">
        <f t="shared" si="0"/>
        <v>0</v>
      </c>
      <c r="S11" s="846">
        <f t="shared" si="0"/>
        <v>0</v>
      </c>
      <c r="T11" s="846"/>
      <c r="U11" s="544">
        <f>D11-'[10]Báo cáo chất lượng CB Mẫu 14'!C14</f>
        <v>-11</v>
      </c>
    </row>
    <row r="12" spans="1:21" s="543" customFormat="1" ht="15.75" customHeight="1">
      <c r="A12" s="699" t="s">
        <v>0</v>
      </c>
      <c r="B12" s="700" t="s">
        <v>677</v>
      </c>
      <c r="C12" s="846">
        <v>26</v>
      </c>
      <c r="D12" s="882">
        <v>25</v>
      </c>
      <c r="E12" s="847"/>
      <c r="F12" s="847">
        <v>7</v>
      </c>
      <c r="G12" s="847">
        <v>4</v>
      </c>
      <c r="H12" s="847"/>
      <c r="I12" s="847">
        <v>2</v>
      </c>
      <c r="J12" s="847">
        <v>2</v>
      </c>
      <c r="K12" s="847">
        <v>1</v>
      </c>
      <c r="L12" s="847">
        <v>3</v>
      </c>
      <c r="M12" s="847"/>
      <c r="N12" s="847"/>
      <c r="O12" s="847">
        <v>1</v>
      </c>
      <c r="P12" s="847">
        <v>3</v>
      </c>
      <c r="Q12" s="847">
        <v>2</v>
      </c>
      <c r="R12" s="847"/>
      <c r="S12" s="847"/>
      <c r="T12" s="847"/>
      <c r="U12" s="544">
        <f>D12-'[10]Báo cáo chất lượng CB Mẫu 14'!C15</f>
        <v>0</v>
      </c>
    </row>
    <row r="13" spans="1:21" s="543" customFormat="1" ht="15.75" customHeight="1">
      <c r="A13" s="698" t="s">
        <v>1</v>
      </c>
      <c r="B13" s="700" t="s">
        <v>676</v>
      </c>
      <c r="C13" s="846">
        <f>SUM(C14:C22)</f>
        <v>89</v>
      </c>
      <c r="D13" s="882">
        <f>SUM(D14:D22)</f>
        <v>86</v>
      </c>
      <c r="E13" s="846">
        <f>+E14+E15+E16+E17+E18+E19+E20+E21+E22</f>
        <v>0</v>
      </c>
      <c r="F13" s="846">
        <f>SUM(F14:F22)</f>
        <v>17</v>
      </c>
      <c r="G13" s="846">
        <v>31</v>
      </c>
      <c r="H13" s="846">
        <f aca="true" t="shared" si="1" ref="H13:S13">+H14+H15+H16+H17+H18+H19+H20+H21+H22</f>
        <v>0</v>
      </c>
      <c r="I13" s="846">
        <f t="shared" si="1"/>
        <v>0</v>
      </c>
      <c r="J13" s="846">
        <f t="shared" si="1"/>
        <v>5</v>
      </c>
      <c r="K13" s="846">
        <f t="shared" si="1"/>
        <v>1</v>
      </c>
      <c r="L13" s="846">
        <f>+L14+L15+L16+L17+L18+L19+L20+L21+L22</f>
        <v>16</v>
      </c>
      <c r="M13" s="846">
        <f t="shared" si="1"/>
        <v>0</v>
      </c>
      <c r="N13" s="846">
        <f t="shared" si="1"/>
        <v>0</v>
      </c>
      <c r="O13" s="846">
        <f t="shared" si="1"/>
        <v>4</v>
      </c>
      <c r="P13" s="846">
        <f t="shared" si="1"/>
        <v>1</v>
      </c>
      <c r="Q13" s="846">
        <f t="shared" si="1"/>
        <v>11</v>
      </c>
      <c r="R13" s="846">
        <f t="shared" si="1"/>
        <v>0</v>
      </c>
      <c r="S13" s="846">
        <f t="shared" si="1"/>
        <v>0</v>
      </c>
      <c r="T13" s="846"/>
      <c r="U13" s="544">
        <f>D13-'[10]Báo cáo chất lượng CB Mẫu 14'!C16</f>
        <v>-11</v>
      </c>
    </row>
    <row r="14" spans="1:21" s="543" customFormat="1" ht="15.75" customHeight="1">
      <c r="A14" s="698" t="s">
        <v>51</v>
      </c>
      <c r="B14" s="701" t="s">
        <v>669</v>
      </c>
      <c r="C14" s="846">
        <v>15</v>
      </c>
      <c r="D14" s="882">
        <f>+E14+F14+G14+H14+I14+J14++K14+L14+M14+N14+O14+P14+Q14+R14+S14</f>
        <v>14</v>
      </c>
      <c r="E14" s="847"/>
      <c r="F14" s="847">
        <v>3</v>
      </c>
      <c r="G14" s="847">
        <v>5</v>
      </c>
      <c r="H14" s="847"/>
      <c r="I14" s="847"/>
      <c r="J14" s="847">
        <v>1</v>
      </c>
      <c r="K14" s="847"/>
      <c r="L14" s="847">
        <v>2</v>
      </c>
      <c r="M14" s="847"/>
      <c r="N14" s="847"/>
      <c r="O14" s="847"/>
      <c r="P14" s="847">
        <v>1</v>
      </c>
      <c r="Q14" s="847">
        <v>2</v>
      </c>
      <c r="R14" s="847"/>
      <c r="S14" s="847"/>
      <c r="T14" s="847"/>
      <c r="U14" s="544">
        <f>D14-'[10]Báo cáo chất lượng CB Mẫu 14'!C17</f>
        <v>6</v>
      </c>
    </row>
    <row r="15" spans="1:21" s="543" customFormat="1" ht="15.75" customHeight="1">
      <c r="A15" s="698" t="s">
        <v>52</v>
      </c>
      <c r="B15" s="701" t="s">
        <v>668</v>
      </c>
      <c r="C15" s="846">
        <v>9</v>
      </c>
      <c r="D15" s="882">
        <v>9</v>
      </c>
      <c r="E15" s="847"/>
      <c r="F15" s="846">
        <v>2</v>
      </c>
      <c r="G15" s="846">
        <v>3</v>
      </c>
      <c r="H15" s="847"/>
      <c r="I15" s="847"/>
      <c r="J15" s="847">
        <v>1</v>
      </c>
      <c r="K15" s="847"/>
      <c r="L15" s="847">
        <v>2</v>
      </c>
      <c r="M15" s="847"/>
      <c r="N15" s="847"/>
      <c r="O15" s="847"/>
      <c r="P15" s="847"/>
      <c r="Q15" s="847">
        <v>1</v>
      </c>
      <c r="R15" s="847"/>
      <c r="S15" s="847"/>
      <c r="T15" s="847"/>
      <c r="U15" s="544">
        <f>D15-'[10]Báo cáo chất lượng CB Mẫu 14'!C18</f>
        <v>2</v>
      </c>
    </row>
    <row r="16" spans="1:21" s="543" customFormat="1" ht="15.75" customHeight="1">
      <c r="A16" s="698" t="s">
        <v>57</v>
      </c>
      <c r="B16" s="701" t="s">
        <v>667</v>
      </c>
      <c r="C16" s="846">
        <v>9</v>
      </c>
      <c r="D16" s="882">
        <v>8</v>
      </c>
      <c r="E16" s="847"/>
      <c r="F16" s="847"/>
      <c r="G16" s="846">
        <v>4</v>
      </c>
      <c r="H16" s="847"/>
      <c r="I16" s="847"/>
      <c r="J16" s="847">
        <v>1</v>
      </c>
      <c r="K16" s="847"/>
      <c r="L16" s="847">
        <v>2</v>
      </c>
      <c r="M16" s="847"/>
      <c r="N16" s="847"/>
      <c r="O16" s="847"/>
      <c r="P16" s="847"/>
      <c r="Q16" s="847">
        <v>1</v>
      </c>
      <c r="R16" s="847"/>
      <c r="S16" s="847"/>
      <c r="T16" s="847"/>
      <c r="U16" s="544">
        <f>D16-'[10]Báo cáo chất lượng CB Mẫu 14'!C19</f>
        <v>-6</v>
      </c>
    </row>
    <row r="17" spans="1:21" s="543" customFormat="1" ht="15.75" customHeight="1">
      <c r="A17" s="698" t="s">
        <v>69</v>
      </c>
      <c r="B17" s="701" t="s">
        <v>666</v>
      </c>
      <c r="C17" s="846">
        <v>7</v>
      </c>
      <c r="D17" s="882">
        <v>7</v>
      </c>
      <c r="E17" s="847"/>
      <c r="F17" s="846">
        <v>2</v>
      </c>
      <c r="G17" s="846">
        <v>2</v>
      </c>
      <c r="H17" s="847"/>
      <c r="I17" s="847"/>
      <c r="J17" s="847"/>
      <c r="K17" s="847"/>
      <c r="L17" s="847">
        <v>1</v>
      </c>
      <c r="M17" s="847"/>
      <c r="N17" s="847"/>
      <c r="O17" s="847">
        <v>1</v>
      </c>
      <c r="P17" s="847"/>
      <c r="Q17" s="847">
        <v>1</v>
      </c>
      <c r="R17" s="847"/>
      <c r="S17" s="847"/>
      <c r="T17" s="847"/>
      <c r="U17" s="544">
        <f>D17-'[10]Báo cáo chất lượng CB Mẫu 14'!C20</f>
        <v>0</v>
      </c>
    </row>
    <row r="18" spans="1:21" s="543" customFormat="1" ht="17.25" customHeight="1">
      <c r="A18" s="698" t="s">
        <v>70</v>
      </c>
      <c r="B18" s="701" t="s">
        <v>665</v>
      </c>
      <c r="C18" s="846">
        <v>9</v>
      </c>
      <c r="D18" s="882">
        <f>+E18+F18+G18+H18+I18+J18++K18+L18+M18+N18+O18+P18+Q18+R18+S18</f>
        <v>9</v>
      </c>
      <c r="E18" s="847"/>
      <c r="F18" s="846">
        <v>1</v>
      </c>
      <c r="G18" s="846">
        <v>4</v>
      </c>
      <c r="H18" s="847"/>
      <c r="I18" s="847"/>
      <c r="J18" s="847"/>
      <c r="K18" s="847"/>
      <c r="L18" s="847">
        <v>1</v>
      </c>
      <c r="M18" s="847"/>
      <c r="N18" s="847"/>
      <c r="O18" s="847">
        <v>1</v>
      </c>
      <c r="P18" s="847"/>
      <c r="Q18" s="847">
        <v>2</v>
      </c>
      <c r="R18" s="847"/>
      <c r="S18" s="847"/>
      <c r="T18" s="847"/>
      <c r="U18" s="544">
        <f>D18-'[10]Báo cáo chất lượng CB Mẫu 14'!C21</f>
        <v>1</v>
      </c>
    </row>
    <row r="19" spans="1:21" s="543" customFormat="1" ht="17.25" customHeight="1">
      <c r="A19" s="698" t="s">
        <v>71</v>
      </c>
      <c r="B19" s="701" t="s">
        <v>664</v>
      </c>
      <c r="C19" s="846">
        <v>10</v>
      </c>
      <c r="D19" s="882">
        <f>+E19+F19+G19+H19+I19+J19++K19+L19+M19+N19+O19+P19+Q19+R19+S19</f>
        <v>10</v>
      </c>
      <c r="E19" s="847"/>
      <c r="F19" s="846">
        <v>3</v>
      </c>
      <c r="G19" s="846">
        <v>3</v>
      </c>
      <c r="H19" s="847"/>
      <c r="I19" s="847"/>
      <c r="J19" s="847">
        <v>1</v>
      </c>
      <c r="K19" s="847"/>
      <c r="L19" s="847">
        <v>2</v>
      </c>
      <c r="M19" s="847"/>
      <c r="N19" s="847"/>
      <c r="O19" s="847"/>
      <c r="P19" s="847"/>
      <c r="Q19" s="847">
        <v>1</v>
      </c>
      <c r="R19" s="847"/>
      <c r="S19" s="847"/>
      <c r="T19" s="847"/>
      <c r="U19" s="544"/>
    </row>
    <row r="20" spans="1:21" s="543" customFormat="1" ht="17.25" customHeight="1">
      <c r="A20" s="698" t="s">
        <v>72</v>
      </c>
      <c r="B20" s="701" t="s">
        <v>663</v>
      </c>
      <c r="C20" s="846">
        <v>11</v>
      </c>
      <c r="D20" s="882">
        <v>11</v>
      </c>
      <c r="E20" s="847"/>
      <c r="F20" s="847">
        <v>2</v>
      </c>
      <c r="G20" s="847">
        <v>4</v>
      </c>
      <c r="H20" s="847"/>
      <c r="I20" s="847"/>
      <c r="J20" s="847"/>
      <c r="K20" s="847">
        <v>1</v>
      </c>
      <c r="L20" s="847">
        <v>1</v>
      </c>
      <c r="M20" s="847"/>
      <c r="N20" s="847"/>
      <c r="O20" s="847">
        <v>2</v>
      </c>
      <c r="P20" s="847"/>
      <c r="Q20" s="847">
        <v>1</v>
      </c>
      <c r="R20" s="847"/>
      <c r="S20" s="847"/>
      <c r="T20" s="847"/>
      <c r="U20" s="544"/>
    </row>
    <row r="21" spans="1:21" s="543" customFormat="1" ht="15.75" customHeight="1">
      <c r="A21" s="698" t="s">
        <v>73</v>
      </c>
      <c r="B21" s="701" t="s">
        <v>662</v>
      </c>
      <c r="C21" s="846">
        <v>10</v>
      </c>
      <c r="D21" s="882">
        <f>+E21+F21+G21+H21+I21+J21++K21+L21+M21+N21+O21+P21+Q21+R21+S21</f>
        <v>9</v>
      </c>
      <c r="E21" s="847"/>
      <c r="F21" s="846">
        <v>1</v>
      </c>
      <c r="G21" s="846">
        <v>4</v>
      </c>
      <c r="H21" s="847"/>
      <c r="I21" s="847"/>
      <c r="J21" s="847">
        <v>1</v>
      </c>
      <c r="K21" s="847"/>
      <c r="L21" s="847">
        <v>2</v>
      </c>
      <c r="M21" s="847"/>
      <c r="N21" s="847"/>
      <c r="O21" s="847"/>
      <c r="P21" s="847"/>
      <c r="Q21" s="847">
        <v>1</v>
      </c>
      <c r="R21" s="847"/>
      <c r="S21" s="847"/>
      <c r="T21" s="847"/>
      <c r="U21" s="544">
        <f>D21-'[10]Báo cáo chất lượng CB Mẫu 14'!C22</f>
        <v>-1</v>
      </c>
    </row>
    <row r="22" spans="1:21" s="543" customFormat="1" ht="15.75" customHeight="1">
      <c r="A22" s="698" t="s">
        <v>74</v>
      </c>
      <c r="B22" s="701" t="s">
        <v>661</v>
      </c>
      <c r="C22" s="846">
        <v>9</v>
      </c>
      <c r="D22" s="882">
        <v>9</v>
      </c>
      <c r="E22" s="847"/>
      <c r="F22" s="846">
        <v>3</v>
      </c>
      <c r="G22" s="846">
        <v>2</v>
      </c>
      <c r="H22" s="847"/>
      <c r="I22" s="847"/>
      <c r="J22" s="847"/>
      <c r="K22" s="847"/>
      <c r="L22" s="847">
        <v>3</v>
      </c>
      <c r="M22" s="847"/>
      <c r="N22" s="847"/>
      <c r="O22" s="847"/>
      <c r="P22" s="847"/>
      <c r="Q22" s="847">
        <v>1</v>
      </c>
      <c r="R22" s="847"/>
      <c r="S22" s="847"/>
      <c r="T22" s="847"/>
      <c r="U22" s="544">
        <f>D22-'[10]Báo cáo chất lượng CB Mẫu 14'!C23</f>
        <v>2</v>
      </c>
    </row>
    <row r="23" ht="6" customHeight="1"/>
    <row r="24" spans="1:20" s="475" customFormat="1" ht="15.75" customHeight="1">
      <c r="A24" s="545"/>
      <c r="B24" s="1869"/>
      <c r="C24" s="1869"/>
      <c r="D24" s="1869"/>
      <c r="E24" s="1869"/>
      <c r="F24" s="492"/>
      <c r="G24" s="492"/>
      <c r="H24" s="492"/>
      <c r="I24" s="492"/>
      <c r="J24" s="492"/>
      <c r="K24" s="492" t="s">
        <v>242</v>
      </c>
      <c r="L24" s="493"/>
      <c r="M24" s="1870" t="str">
        <f>'Thong tin'!B8</f>
        <v>Trà Vinh, ngày 01 tháng 9 năm 2019</v>
      </c>
      <c r="N24" s="1870"/>
      <c r="O24" s="1870"/>
      <c r="P24" s="1870"/>
      <c r="Q24" s="1870"/>
      <c r="R24" s="1870"/>
      <c r="S24" s="1870"/>
      <c r="T24" s="1870"/>
    </row>
    <row r="25" spans="1:20" s="475" customFormat="1" ht="18.75" customHeight="1">
      <c r="A25" s="545"/>
      <c r="B25" s="1872" t="s">
        <v>243</v>
      </c>
      <c r="C25" s="1872"/>
      <c r="D25" s="1872"/>
      <c r="E25" s="546"/>
      <c r="F25" s="494"/>
      <c r="G25" s="494"/>
      <c r="H25" s="494"/>
      <c r="I25" s="494"/>
      <c r="J25" s="494"/>
      <c r="K25" s="494"/>
      <c r="L25" s="493"/>
      <c r="M25" s="1824" t="str">
        <f>'Thong tin'!B7</f>
        <v>PHÓ CỤC TRƯỞNG</v>
      </c>
      <c r="N25" s="1824"/>
      <c r="O25" s="1824"/>
      <c r="P25" s="1824"/>
      <c r="Q25" s="1824"/>
      <c r="R25" s="1824"/>
      <c r="S25" s="1824"/>
      <c r="T25" s="1824"/>
    </row>
    <row r="26" spans="1:20" s="475" customFormat="1" ht="18.75">
      <c r="A26" s="495"/>
      <c r="B26" s="1845"/>
      <c r="C26" s="1845"/>
      <c r="D26" s="1845"/>
      <c r="E26" s="497"/>
      <c r="F26" s="497"/>
      <c r="G26" s="497"/>
      <c r="H26" s="497"/>
      <c r="I26" s="497"/>
      <c r="J26" s="497"/>
      <c r="K26" s="497"/>
      <c r="L26" s="497"/>
      <c r="M26" s="1824"/>
      <c r="N26" s="1824"/>
      <c r="O26" s="1824"/>
      <c r="P26" s="1824"/>
      <c r="Q26" s="1824"/>
      <c r="R26" s="1824"/>
      <c r="S26" s="1824"/>
      <c r="T26" s="1824"/>
    </row>
    <row r="27" spans="1:20" s="475" customFormat="1" ht="18.75">
      <c r="A27" s="495"/>
      <c r="B27" s="497"/>
      <c r="C27" s="497"/>
      <c r="D27" s="497"/>
      <c r="E27" s="497"/>
      <c r="F27" s="497"/>
      <c r="G27" s="497"/>
      <c r="H27" s="497"/>
      <c r="I27" s="497"/>
      <c r="J27" s="497"/>
      <c r="K27" s="497"/>
      <c r="L27" s="497"/>
      <c r="M27" s="590"/>
      <c r="N27" s="590"/>
      <c r="O27" s="590"/>
      <c r="P27" s="590"/>
      <c r="Q27" s="588"/>
      <c r="R27" s="588"/>
      <c r="S27" s="588"/>
      <c r="T27" s="588"/>
    </row>
    <row r="28" spans="2:20" ht="13.5" customHeight="1" hidden="1">
      <c r="B28" s="497"/>
      <c r="C28" s="497"/>
      <c r="D28" s="497"/>
      <c r="E28" s="497"/>
      <c r="F28" s="497"/>
      <c r="G28" s="497"/>
      <c r="H28" s="497"/>
      <c r="I28" s="497"/>
      <c r="J28" s="497"/>
      <c r="K28" s="497"/>
      <c r="L28" s="497"/>
      <c r="M28" s="590"/>
      <c r="N28" s="590"/>
      <c r="O28" s="590"/>
      <c r="P28" s="590"/>
      <c r="Q28" s="590"/>
      <c r="R28" s="590"/>
      <c r="S28" s="590"/>
      <c r="T28" s="590"/>
    </row>
    <row r="29" spans="1:20" ht="18.75" hidden="1">
      <c r="A29" s="547" t="s">
        <v>245</v>
      </c>
      <c r="B29" s="497"/>
      <c r="C29" s="497"/>
      <c r="D29" s="497"/>
      <c r="E29" s="497"/>
      <c r="F29" s="497"/>
      <c r="G29" s="497"/>
      <c r="H29" s="497"/>
      <c r="I29" s="497"/>
      <c r="J29" s="497"/>
      <c r="K29" s="497"/>
      <c r="L29" s="497"/>
      <c r="M29" s="590"/>
      <c r="N29" s="590"/>
      <c r="O29" s="590"/>
      <c r="P29" s="590"/>
      <c r="Q29" s="590"/>
      <c r="R29" s="590"/>
      <c r="S29" s="590"/>
      <c r="T29" s="590"/>
    </row>
    <row r="30" spans="2:20" ht="18.75" hidden="1">
      <c r="B30" s="548" t="s">
        <v>246</v>
      </c>
      <c r="C30" s="497"/>
      <c r="D30" s="497"/>
      <c r="E30" s="497"/>
      <c r="F30" s="497"/>
      <c r="G30" s="497"/>
      <c r="H30" s="497"/>
      <c r="I30" s="497"/>
      <c r="J30" s="497"/>
      <c r="K30" s="497"/>
      <c r="L30" s="497"/>
      <c r="M30" s="590"/>
      <c r="N30" s="590"/>
      <c r="O30" s="590"/>
      <c r="P30" s="590"/>
      <c r="Q30" s="590"/>
      <c r="R30" s="590"/>
      <c r="S30" s="590"/>
      <c r="T30" s="590"/>
    </row>
    <row r="31" spans="2:20" ht="18.75" hidden="1">
      <c r="B31" s="548" t="s">
        <v>247</v>
      </c>
      <c r="C31" s="497"/>
      <c r="D31" s="497"/>
      <c r="E31" s="497"/>
      <c r="F31" s="497"/>
      <c r="G31" s="497"/>
      <c r="H31" s="497"/>
      <c r="I31" s="497"/>
      <c r="J31" s="497"/>
      <c r="K31" s="497"/>
      <c r="L31" s="497"/>
      <c r="M31" s="590"/>
      <c r="N31" s="590"/>
      <c r="O31" s="590"/>
      <c r="P31" s="590"/>
      <c r="Q31" s="590"/>
      <c r="R31" s="590"/>
      <c r="S31" s="590"/>
      <c r="T31" s="590"/>
    </row>
    <row r="32" spans="2:20" s="535" customFormat="1" ht="18.75">
      <c r="B32" s="1867"/>
      <c r="C32" s="1867"/>
      <c r="D32" s="1867"/>
      <c r="E32" s="548"/>
      <c r="F32" s="548"/>
      <c r="G32" s="548"/>
      <c r="H32" s="548"/>
      <c r="I32" s="548"/>
      <c r="J32" s="548"/>
      <c r="K32" s="548"/>
      <c r="L32" s="548"/>
      <c r="M32" s="595"/>
      <c r="N32" s="1868"/>
      <c r="O32" s="1868"/>
      <c r="P32" s="1868"/>
      <c r="Q32" s="1868"/>
      <c r="R32" s="1868"/>
      <c r="S32" s="1868"/>
      <c r="T32" s="595"/>
    </row>
    <row r="33" spans="2:20" ht="18.75">
      <c r="B33" s="497"/>
      <c r="C33" s="497"/>
      <c r="D33" s="497"/>
      <c r="E33" s="497"/>
      <c r="F33" s="497"/>
      <c r="G33" s="497"/>
      <c r="H33" s="497"/>
      <c r="I33" s="497"/>
      <c r="J33" s="497"/>
      <c r="K33" s="497"/>
      <c r="L33" s="497"/>
      <c r="M33" s="590"/>
      <c r="N33" s="590"/>
      <c r="O33" s="590"/>
      <c r="P33" s="590"/>
      <c r="Q33" s="590"/>
      <c r="R33" s="590"/>
      <c r="S33" s="590"/>
      <c r="T33" s="590"/>
    </row>
    <row r="34" spans="2:21" ht="18.75">
      <c r="B34" s="1806" t="str">
        <f>'Thong tin'!B5</f>
        <v>Nhan Quốc Hải</v>
      </c>
      <c r="C34" s="1806"/>
      <c r="D34" s="1806"/>
      <c r="E34" s="531"/>
      <c r="F34" s="531"/>
      <c r="G34" s="531"/>
      <c r="H34" s="531"/>
      <c r="I34" s="493"/>
      <c r="J34" s="493"/>
      <c r="K34" s="493"/>
      <c r="L34" s="493"/>
      <c r="M34" s="1746" t="str">
        <f>'Thong tin'!B6</f>
        <v>Nguyễn Minh Khiêm</v>
      </c>
      <c r="N34" s="1746"/>
      <c r="O34" s="1746"/>
      <c r="P34" s="1746"/>
      <c r="Q34" s="1746"/>
      <c r="R34" s="1746"/>
      <c r="S34" s="1746"/>
      <c r="T34" s="1746"/>
      <c r="U34" s="468"/>
    </row>
    <row r="35" spans="2:20" ht="18.75">
      <c r="B35" s="497"/>
      <c r="C35" s="497"/>
      <c r="D35" s="497"/>
      <c r="E35" s="497"/>
      <c r="F35" s="497"/>
      <c r="G35" s="497"/>
      <c r="H35" s="497"/>
      <c r="I35" s="497"/>
      <c r="J35" s="497"/>
      <c r="K35" s="497"/>
      <c r="L35" s="497"/>
      <c r="M35" s="497"/>
      <c r="N35" s="497"/>
      <c r="O35" s="497"/>
      <c r="P35" s="497"/>
      <c r="Q35" s="497"/>
      <c r="R35" s="497"/>
      <c r="S35" s="497"/>
      <c r="T35" s="497"/>
    </row>
    <row r="36" spans="2:20" ht="18.75">
      <c r="B36" s="497"/>
      <c r="C36" s="497"/>
      <c r="D36" s="497"/>
      <c r="E36" s="497"/>
      <c r="F36" s="497"/>
      <c r="G36" s="497"/>
      <c r="H36" s="497"/>
      <c r="I36" s="497"/>
      <c r="J36" s="497"/>
      <c r="K36" s="497"/>
      <c r="L36" s="497"/>
      <c r="M36" s="497"/>
      <c r="N36" s="497"/>
      <c r="O36" s="497"/>
      <c r="P36" s="497"/>
      <c r="Q36" s="497"/>
      <c r="R36" s="497"/>
      <c r="S36" s="497"/>
      <c r="T36" s="497"/>
    </row>
  </sheetData>
  <sheetProtection/>
  <mergeCells count="34">
    <mergeCell ref="D4:N4"/>
    <mergeCell ref="D3:N3"/>
    <mergeCell ref="T6:T9"/>
    <mergeCell ref="D7:D9"/>
    <mergeCell ref="E7:S7"/>
    <mergeCell ref="E8:G8"/>
    <mergeCell ref="H8:J8"/>
    <mergeCell ref="U8:U10"/>
    <mergeCell ref="A10:B10"/>
    <mergeCell ref="A11:B11"/>
    <mergeCell ref="D1:N2"/>
    <mergeCell ref="A2:C2"/>
    <mergeCell ref="P2:T2"/>
    <mergeCell ref="Q8:Q9"/>
    <mergeCell ref="R8:R9"/>
    <mergeCell ref="A1:B1"/>
    <mergeCell ref="A4:C4"/>
    <mergeCell ref="B34:D34"/>
    <mergeCell ref="M34:T34"/>
    <mergeCell ref="B25:D25"/>
    <mergeCell ref="M25:T25"/>
    <mergeCell ref="B26:D26"/>
    <mergeCell ref="A6:B9"/>
    <mergeCell ref="C6:C9"/>
    <mergeCell ref="D6:S6"/>
    <mergeCell ref="S8:S9"/>
    <mergeCell ref="M26:T26"/>
    <mergeCell ref="B32:D32"/>
    <mergeCell ref="N32:S32"/>
    <mergeCell ref="B24:E24"/>
    <mergeCell ref="M24:T24"/>
    <mergeCell ref="K8:L8"/>
    <mergeCell ref="M8:O8"/>
    <mergeCell ref="P8:P9"/>
  </mergeCells>
  <printOptions horizontalCentered="1"/>
  <pageMargins left="0.53" right="0.44" top="0.25" bottom="0" header="0.22" footer="0.3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indexed="11"/>
  </sheetPr>
  <dimension ref="A1:T35"/>
  <sheetViews>
    <sheetView showZeros="0" view="pageBreakPreview" zoomScale="85" zoomScaleSheetLayoutView="85" zoomScalePageLayoutView="0" workbookViewId="0" topLeftCell="A4">
      <selection activeCell="K16" sqref="K16"/>
    </sheetView>
  </sheetViews>
  <sheetFormatPr defaultColWidth="9.00390625" defaultRowHeight="15.75"/>
  <cols>
    <col min="1" max="1" width="3.75390625" style="510" customWidth="1"/>
    <col min="2" max="2" width="17.25390625" style="510" customWidth="1"/>
    <col min="3" max="3" width="7.875" style="510" customWidth="1"/>
    <col min="4" max="4" width="6.50390625" style="510" customWidth="1"/>
    <col min="5" max="5" width="6.75390625" style="510" customWidth="1"/>
    <col min="6" max="7" width="6.25390625" style="510" customWidth="1"/>
    <col min="8" max="8" width="7.00390625" style="510" customWidth="1"/>
    <col min="9" max="9" width="6.00390625" style="510" customWidth="1"/>
    <col min="10" max="10" width="6.125" style="510" customWidth="1"/>
    <col min="11" max="12" width="5.625" style="510" customWidth="1"/>
    <col min="13" max="13" width="6.125" style="510" customWidth="1"/>
    <col min="14" max="15" width="6.25390625" style="510" customWidth="1"/>
    <col min="16" max="18" width="5.625" style="510" customWidth="1"/>
    <col min="19" max="19" width="5.875" style="510" customWidth="1"/>
    <col min="20" max="20" width="5.625" style="510" customWidth="1"/>
    <col min="21" max="16384" width="9.00390625" style="510" customWidth="1"/>
  </cols>
  <sheetData>
    <row r="1" spans="1:20" ht="16.5">
      <c r="A1" s="614" t="s">
        <v>248</v>
      </c>
      <c r="B1" s="432"/>
      <c r="C1" s="432"/>
      <c r="D1" s="430"/>
      <c r="E1" s="1919" t="s">
        <v>249</v>
      </c>
      <c r="F1" s="1919"/>
      <c r="G1" s="1919"/>
      <c r="H1" s="1919"/>
      <c r="I1" s="1919"/>
      <c r="J1" s="1919"/>
      <c r="K1" s="1919"/>
      <c r="L1" s="1919"/>
      <c r="M1" s="1919"/>
      <c r="N1" s="1919"/>
      <c r="O1" s="509"/>
      <c r="P1" s="1862" t="s">
        <v>641</v>
      </c>
      <c r="Q1" s="1920"/>
      <c r="R1" s="1920"/>
      <c r="S1" s="1920"/>
      <c r="T1" s="1920"/>
    </row>
    <row r="2" spans="1:20" ht="15.75" customHeight="1">
      <c r="A2" s="1843" t="s">
        <v>333</v>
      </c>
      <c r="B2" s="1843"/>
      <c r="C2" s="1843"/>
      <c r="D2" s="1843"/>
      <c r="E2" s="1921" t="s">
        <v>250</v>
      </c>
      <c r="F2" s="1921"/>
      <c r="G2" s="1921"/>
      <c r="H2" s="1921"/>
      <c r="I2" s="1921"/>
      <c r="J2" s="1921"/>
      <c r="K2" s="1921"/>
      <c r="L2" s="1921"/>
      <c r="M2" s="1921"/>
      <c r="N2" s="1921"/>
      <c r="O2" s="512"/>
      <c r="P2" s="1864" t="str">
        <f>'Thong tin'!B4</f>
        <v>CTHADS TRÀ VINH</v>
      </c>
      <c r="Q2" s="1864"/>
      <c r="R2" s="1864"/>
      <c r="S2" s="1864"/>
      <c r="T2" s="1864"/>
    </row>
    <row r="3" spans="1:20" ht="17.25">
      <c r="A3" s="1729" t="s">
        <v>334</v>
      </c>
      <c r="B3" s="1729"/>
      <c r="C3" s="1729"/>
      <c r="D3" s="1729"/>
      <c r="E3" s="1865" t="str">
        <f>'Thong tin'!B3</f>
        <v>12 tháng / năm 2019</v>
      </c>
      <c r="F3" s="1865"/>
      <c r="G3" s="1865"/>
      <c r="H3" s="1865"/>
      <c r="I3" s="1865"/>
      <c r="J3" s="1865"/>
      <c r="K3" s="1865"/>
      <c r="L3" s="1865"/>
      <c r="M3" s="1865"/>
      <c r="N3" s="1865"/>
      <c r="O3" s="512"/>
      <c r="P3" s="1918" t="s">
        <v>452</v>
      </c>
      <c r="Q3" s="1918"/>
      <c r="R3" s="1918"/>
      <c r="S3" s="1918"/>
      <c r="T3" s="1918"/>
    </row>
    <row r="4" spans="1:20" ht="18.75" customHeight="1">
      <c r="A4" s="431" t="s">
        <v>210</v>
      </c>
      <c r="B4" s="410"/>
      <c r="C4" s="410"/>
      <c r="D4" s="410"/>
      <c r="E4" s="617"/>
      <c r="F4" s="617"/>
      <c r="G4" s="617"/>
      <c r="H4" s="617"/>
      <c r="I4" s="617"/>
      <c r="J4" s="617"/>
      <c r="K4" s="617"/>
      <c r="L4" s="617"/>
      <c r="M4" s="617"/>
      <c r="N4" s="617"/>
      <c r="O4" s="514"/>
      <c r="P4" s="1864" t="s">
        <v>385</v>
      </c>
      <c r="Q4" s="1918"/>
      <c r="R4" s="1918"/>
      <c r="S4" s="1918"/>
      <c r="T4" s="1918"/>
    </row>
    <row r="5" spans="1:20" ht="29.25" customHeight="1">
      <c r="A5" s="1873" t="s">
        <v>68</v>
      </c>
      <c r="B5" s="1902"/>
      <c r="C5" s="1905" t="s">
        <v>2</v>
      </c>
      <c r="D5" s="1908" t="s">
        <v>251</v>
      </c>
      <c r="E5" s="1909"/>
      <c r="F5" s="1909"/>
      <c r="G5" s="1909"/>
      <c r="H5" s="1909"/>
      <c r="I5" s="1909"/>
      <c r="J5" s="1910"/>
      <c r="K5" s="1911" t="s">
        <v>252</v>
      </c>
      <c r="L5" s="1912"/>
      <c r="M5" s="1912"/>
      <c r="N5" s="1912"/>
      <c r="O5" s="1912"/>
      <c r="P5" s="1912"/>
      <c r="Q5" s="1912"/>
      <c r="R5" s="1912"/>
      <c r="S5" s="1912"/>
      <c r="T5" s="1913"/>
    </row>
    <row r="6" spans="1:20" ht="19.5" customHeight="1">
      <c r="A6" s="1875"/>
      <c r="B6" s="1903"/>
      <c r="C6" s="1906"/>
      <c r="D6" s="1909" t="s">
        <v>7</v>
      </c>
      <c r="E6" s="1909"/>
      <c r="F6" s="1909"/>
      <c r="G6" s="1909"/>
      <c r="H6" s="1909"/>
      <c r="I6" s="1909"/>
      <c r="J6" s="1910"/>
      <c r="K6" s="1914"/>
      <c r="L6" s="1915"/>
      <c r="M6" s="1915"/>
      <c r="N6" s="1915"/>
      <c r="O6" s="1915"/>
      <c r="P6" s="1915"/>
      <c r="Q6" s="1915"/>
      <c r="R6" s="1915"/>
      <c r="S6" s="1915"/>
      <c r="T6" s="1916"/>
    </row>
    <row r="7" spans="1:20" ht="33" customHeight="1">
      <c r="A7" s="1875"/>
      <c r="B7" s="1903"/>
      <c r="C7" s="1906"/>
      <c r="D7" s="1897" t="s">
        <v>253</v>
      </c>
      <c r="E7" s="1917"/>
      <c r="F7" s="1898" t="s">
        <v>254</v>
      </c>
      <c r="G7" s="1917"/>
      <c r="H7" s="1898" t="s">
        <v>255</v>
      </c>
      <c r="I7" s="1917"/>
      <c r="J7" s="1898" t="s">
        <v>256</v>
      </c>
      <c r="K7" s="1899" t="s">
        <v>257</v>
      </c>
      <c r="L7" s="1899"/>
      <c r="M7" s="1899"/>
      <c r="N7" s="1899" t="s">
        <v>258</v>
      </c>
      <c r="O7" s="1899"/>
      <c r="P7" s="1899"/>
      <c r="Q7" s="1898" t="s">
        <v>259</v>
      </c>
      <c r="R7" s="1898" t="s">
        <v>260</v>
      </c>
      <c r="S7" s="1898" t="s">
        <v>261</v>
      </c>
      <c r="T7" s="1898" t="s">
        <v>262</v>
      </c>
    </row>
    <row r="8" spans="1:20" ht="18.75" customHeight="1">
      <c r="A8" s="1875"/>
      <c r="B8" s="1903"/>
      <c r="C8" s="1906"/>
      <c r="D8" s="1897" t="s">
        <v>263</v>
      </c>
      <c r="E8" s="1898" t="s">
        <v>264</v>
      </c>
      <c r="F8" s="1898" t="s">
        <v>263</v>
      </c>
      <c r="G8" s="1898" t="s">
        <v>264</v>
      </c>
      <c r="H8" s="1898" t="s">
        <v>263</v>
      </c>
      <c r="I8" s="1898" t="s">
        <v>265</v>
      </c>
      <c r="J8" s="1898"/>
      <c r="K8" s="1899"/>
      <c r="L8" s="1899"/>
      <c r="M8" s="1899"/>
      <c r="N8" s="1899"/>
      <c r="O8" s="1899"/>
      <c r="P8" s="1899"/>
      <c r="Q8" s="1898"/>
      <c r="R8" s="1898"/>
      <c r="S8" s="1898"/>
      <c r="T8" s="1898"/>
    </row>
    <row r="9" spans="1:20" ht="23.25" customHeight="1">
      <c r="A9" s="1877"/>
      <c r="B9" s="1904"/>
      <c r="C9" s="1907"/>
      <c r="D9" s="1897"/>
      <c r="E9" s="1898"/>
      <c r="F9" s="1898"/>
      <c r="G9" s="1898"/>
      <c r="H9" s="1898"/>
      <c r="I9" s="1898"/>
      <c r="J9" s="1898"/>
      <c r="K9" s="838" t="s">
        <v>266</v>
      </c>
      <c r="L9" s="838" t="s">
        <v>241</v>
      </c>
      <c r="M9" s="838" t="s">
        <v>267</v>
      </c>
      <c r="N9" s="838" t="s">
        <v>266</v>
      </c>
      <c r="O9" s="838" t="s">
        <v>268</v>
      </c>
      <c r="P9" s="838" t="s">
        <v>269</v>
      </c>
      <c r="Q9" s="1898"/>
      <c r="R9" s="1898"/>
      <c r="S9" s="1898"/>
      <c r="T9" s="1898"/>
    </row>
    <row r="10" spans="1:20" s="516" customFormat="1" ht="17.25" customHeight="1">
      <c r="A10" s="1900" t="s">
        <v>6</v>
      </c>
      <c r="B10" s="1901"/>
      <c r="C10" s="549">
        <v>1</v>
      </c>
      <c r="D10" s="550">
        <v>2</v>
      </c>
      <c r="E10" s="550">
        <v>3</v>
      </c>
      <c r="F10" s="550">
        <v>4</v>
      </c>
      <c r="G10" s="550">
        <v>5</v>
      </c>
      <c r="H10" s="550">
        <v>6</v>
      </c>
      <c r="I10" s="550">
        <v>7</v>
      </c>
      <c r="J10" s="550">
        <v>8</v>
      </c>
      <c r="K10" s="550">
        <v>9</v>
      </c>
      <c r="L10" s="550">
        <v>10</v>
      </c>
      <c r="M10" s="550">
        <v>11</v>
      </c>
      <c r="N10" s="550">
        <v>12</v>
      </c>
      <c r="O10" s="550">
        <v>13</v>
      </c>
      <c r="P10" s="550">
        <v>14</v>
      </c>
      <c r="Q10" s="550">
        <v>15</v>
      </c>
      <c r="R10" s="550">
        <v>16</v>
      </c>
      <c r="S10" s="550">
        <v>17</v>
      </c>
      <c r="T10" s="550">
        <v>18</v>
      </c>
    </row>
    <row r="11" spans="1:20" s="516" customFormat="1" ht="19.5" customHeight="1">
      <c r="A11" s="1896" t="s">
        <v>681</v>
      </c>
      <c r="B11" s="1896"/>
      <c r="C11" s="962">
        <f>+C12+C13</f>
        <v>111</v>
      </c>
      <c r="D11" s="962">
        <f aca="true" t="shared" si="0" ref="D11:T11">+D12+D13</f>
        <v>3</v>
      </c>
      <c r="E11" s="962">
        <f t="shared" si="0"/>
        <v>0</v>
      </c>
      <c r="F11" s="962">
        <f t="shared" si="0"/>
        <v>92</v>
      </c>
      <c r="G11" s="962">
        <f t="shared" si="0"/>
        <v>14</v>
      </c>
      <c r="H11" s="962">
        <f t="shared" si="0"/>
        <v>1</v>
      </c>
      <c r="I11" s="962">
        <f t="shared" si="0"/>
        <v>1</v>
      </c>
      <c r="J11" s="962">
        <f t="shared" si="0"/>
        <v>0</v>
      </c>
      <c r="K11" s="962">
        <f t="shared" si="0"/>
        <v>2</v>
      </c>
      <c r="L11" s="962">
        <f t="shared" si="0"/>
        <v>4</v>
      </c>
      <c r="M11" s="962">
        <f>+M12+M13</f>
        <v>27</v>
      </c>
      <c r="N11" s="962">
        <f t="shared" si="0"/>
        <v>12</v>
      </c>
      <c r="O11" s="962">
        <f t="shared" si="0"/>
        <v>36</v>
      </c>
      <c r="P11" s="962">
        <f t="shared" si="0"/>
        <v>0</v>
      </c>
      <c r="Q11" s="962">
        <f t="shared" si="0"/>
        <v>59</v>
      </c>
      <c r="R11" s="962">
        <f t="shared" si="0"/>
        <v>9</v>
      </c>
      <c r="S11" s="962">
        <f t="shared" si="0"/>
        <v>21</v>
      </c>
      <c r="T11" s="962">
        <f t="shared" si="0"/>
        <v>22</v>
      </c>
    </row>
    <row r="12" spans="1:20" s="516" customFormat="1" ht="17.25" customHeight="1">
      <c r="A12" s="702" t="s">
        <v>0</v>
      </c>
      <c r="B12" s="703" t="s">
        <v>677</v>
      </c>
      <c r="C12" s="962">
        <v>25</v>
      </c>
      <c r="D12" s="963">
        <v>1</v>
      </c>
      <c r="E12" s="844"/>
      <c r="F12" s="963">
        <v>20</v>
      </c>
      <c r="G12" s="963">
        <v>3</v>
      </c>
      <c r="H12" s="963">
        <v>1</v>
      </c>
      <c r="I12" s="964"/>
      <c r="J12" s="844"/>
      <c r="K12" s="964">
        <v>2</v>
      </c>
      <c r="L12" s="964">
        <v>3</v>
      </c>
      <c r="M12" s="963">
        <v>7</v>
      </c>
      <c r="N12" s="963">
        <v>6</v>
      </c>
      <c r="O12" s="963">
        <v>9</v>
      </c>
      <c r="P12" s="844"/>
      <c r="Q12" s="963">
        <v>11</v>
      </c>
      <c r="R12" s="704">
        <v>4</v>
      </c>
      <c r="S12" s="704">
        <v>4</v>
      </c>
      <c r="T12" s="704">
        <v>6</v>
      </c>
    </row>
    <row r="13" spans="1:20" s="516" customFormat="1" ht="17.25" customHeight="1">
      <c r="A13" s="705" t="s">
        <v>1</v>
      </c>
      <c r="B13" s="703" t="s">
        <v>676</v>
      </c>
      <c r="C13" s="965">
        <f>+C14+C15+C16+C17+C18+C19+C20+C21+C22</f>
        <v>86</v>
      </c>
      <c r="D13" s="965">
        <f aca="true" t="shared" si="1" ref="D13:S13">+D14+D15+D16+D17+D18+D19+D20+D21+D22</f>
        <v>2</v>
      </c>
      <c r="E13" s="965">
        <f t="shared" si="1"/>
        <v>0</v>
      </c>
      <c r="F13" s="965">
        <v>72</v>
      </c>
      <c r="G13" s="965">
        <v>11</v>
      </c>
      <c r="H13" s="965">
        <f t="shared" si="1"/>
        <v>0</v>
      </c>
      <c r="I13" s="965">
        <f t="shared" si="1"/>
        <v>1</v>
      </c>
      <c r="J13" s="965">
        <f t="shared" si="1"/>
        <v>0</v>
      </c>
      <c r="K13" s="965">
        <f t="shared" si="1"/>
        <v>0</v>
      </c>
      <c r="L13" s="965">
        <f t="shared" si="1"/>
        <v>1</v>
      </c>
      <c r="M13" s="965">
        <f>SUM(M14:M22)</f>
        <v>20</v>
      </c>
      <c r="N13" s="965">
        <f t="shared" si="1"/>
        <v>6</v>
      </c>
      <c r="O13" s="965">
        <f t="shared" si="1"/>
        <v>27</v>
      </c>
      <c r="P13" s="965">
        <f t="shared" si="1"/>
        <v>0</v>
      </c>
      <c r="Q13" s="965">
        <f t="shared" si="1"/>
        <v>48</v>
      </c>
      <c r="R13" s="965">
        <f t="shared" si="1"/>
        <v>5</v>
      </c>
      <c r="S13" s="965">
        <f t="shared" si="1"/>
        <v>17</v>
      </c>
      <c r="T13" s="965">
        <f>+T14+T15+T16+T17+T18+T19+T20+T21+T22</f>
        <v>16</v>
      </c>
    </row>
    <row r="14" spans="1:20" s="516" customFormat="1" ht="17.25" customHeight="1">
      <c r="A14" s="705" t="s">
        <v>51</v>
      </c>
      <c r="B14" s="689" t="s">
        <v>669</v>
      </c>
      <c r="C14" s="962">
        <f>+D14+E14+F14+G14+H14+I14+J14</f>
        <v>14</v>
      </c>
      <c r="D14" s="844">
        <v>1</v>
      </c>
      <c r="E14" s="844"/>
      <c r="F14" s="963">
        <v>11</v>
      </c>
      <c r="G14" s="963">
        <v>2</v>
      </c>
      <c r="H14" s="844"/>
      <c r="I14" s="844"/>
      <c r="J14" s="964"/>
      <c r="K14" s="844"/>
      <c r="L14" s="844"/>
      <c r="M14" s="962">
        <v>5</v>
      </c>
      <c r="N14" s="966">
        <v>1</v>
      </c>
      <c r="O14" s="962">
        <v>3</v>
      </c>
      <c r="P14" s="844"/>
      <c r="Q14" s="963">
        <v>8</v>
      </c>
      <c r="R14" s="704">
        <v>1</v>
      </c>
      <c r="S14" s="704">
        <v>2</v>
      </c>
      <c r="T14" s="704">
        <v>3</v>
      </c>
    </row>
    <row r="15" spans="1:20" s="516" customFormat="1" ht="17.25" customHeight="1">
      <c r="A15" s="705" t="s">
        <v>52</v>
      </c>
      <c r="B15" s="689" t="s">
        <v>668</v>
      </c>
      <c r="C15" s="962">
        <v>9</v>
      </c>
      <c r="D15" s="844"/>
      <c r="E15" s="844"/>
      <c r="F15" s="963">
        <v>8</v>
      </c>
      <c r="G15" s="963">
        <v>1</v>
      </c>
      <c r="H15" s="844"/>
      <c r="I15" s="844"/>
      <c r="J15" s="844"/>
      <c r="K15" s="844"/>
      <c r="L15" s="844"/>
      <c r="M15" s="962">
        <v>3</v>
      </c>
      <c r="N15" s="963"/>
      <c r="O15" s="963">
        <v>4</v>
      </c>
      <c r="P15" s="844"/>
      <c r="Q15" s="963">
        <v>5</v>
      </c>
      <c r="R15" s="704">
        <v>1</v>
      </c>
      <c r="S15" s="704">
        <v>2</v>
      </c>
      <c r="T15" s="704">
        <v>1</v>
      </c>
    </row>
    <row r="16" spans="1:20" s="516" customFormat="1" ht="17.25" customHeight="1">
      <c r="A16" s="705" t="s">
        <v>57</v>
      </c>
      <c r="B16" s="689" t="s">
        <v>667</v>
      </c>
      <c r="C16" s="962">
        <v>8</v>
      </c>
      <c r="D16" s="844"/>
      <c r="E16" s="844"/>
      <c r="F16" s="963">
        <v>7</v>
      </c>
      <c r="G16" s="844">
        <v>1</v>
      </c>
      <c r="H16" s="844"/>
      <c r="I16" s="963"/>
      <c r="J16" s="963"/>
      <c r="K16" s="963"/>
      <c r="L16" s="963">
        <v>1</v>
      </c>
      <c r="M16" s="963">
        <v>3</v>
      </c>
      <c r="N16" s="844"/>
      <c r="O16" s="963">
        <v>3</v>
      </c>
      <c r="P16" s="963">
        <v>0</v>
      </c>
      <c r="Q16" s="963">
        <v>4</v>
      </c>
      <c r="R16" s="704">
        <v>1</v>
      </c>
      <c r="S16" s="704">
        <v>2</v>
      </c>
      <c r="T16" s="704">
        <v>1</v>
      </c>
    </row>
    <row r="17" spans="1:20" s="516" customFormat="1" ht="17.25" customHeight="1">
      <c r="A17" s="705" t="s">
        <v>69</v>
      </c>
      <c r="B17" s="689" t="s">
        <v>666</v>
      </c>
      <c r="C17" s="962">
        <v>7</v>
      </c>
      <c r="D17" s="844"/>
      <c r="E17" s="844"/>
      <c r="F17" s="963">
        <v>6</v>
      </c>
      <c r="G17" s="963">
        <v>1</v>
      </c>
      <c r="H17" s="844"/>
      <c r="I17" s="844"/>
      <c r="J17" s="844"/>
      <c r="K17" s="844"/>
      <c r="L17" s="844"/>
      <c r="M17" s="963"/>
      <c r="N17" s="844"/>
      <c r="O17" s="963">
        <v>3</v>
      </c>
      <c r="P17" s="963">
        <v>0</v>
      </c>
      <c r="Q17" s="963">
        <v>4</v>
      </c>
      <c r="R17" s="704"/>
      <c r="S17" s="844">
        <v>1</v>
      </c>
      <c r="T17" s="704">
        <v>2</v>
      </c>
    </row>
    <row r="18" spans="1:20" s="516" customFormat="1" ht="17.25" customHeight="1">
      <c r="A18" s="705" t="s">
        <v>70</v>
      </c>
      <c r="B18" s="689" t="s">
        <v>665</v>
      </c>
      <c r="C18" s="962">
        <f>+D18+E18+F18+G18+H18+I18+J18</f>
        <v>9</v>
      </c>
      <c r="D18" s="963"/>
      <c r="E18" s="844"/>
      <c r="F18" s="963">
        <v>7</v>
      </c>
      <c r="G18" s="963">
        <v>2</v>
      </c>
      <c r="H18" s="844"/>
      <c r="I18" s="844"/>
      <c r="J18" s="844"/>
      <c r="K18" s="844"/>
      <c r="L18" s="844"/>
      <c r="M18" s="963">
        <v>2</v>
      </c>
      <c r="N18" s="962">
        <v>1</v>
      </c>
      <c r="O18" s="962">
        <v>2</v>
      </c>
      <c r="P18" s="844"/>
      <c r="Q18" s="962">
        <v>5</v>
      </c>
      <c r="R18" s="844"/>
      <c r="S18" s="704">
        <v>2</v>
      </c>
      <c r="T18" s="704">
        <v>2</v>
      </c>
    </row>
    <row r="19" spans="1:20" s="516" customFormat="1" ht="17.25" customHeight="1">
      <c r="A19" s="705" t="s">
        <v>71</v>
      </c>
      <c r="B19" s="689" t="s">
        <v>664</v>
      </c>
      <c r="C19" s="962">
        <f>+D19+E19+F19+G19+H19+I19+J19</f>
        <v>10</v>
      </c>
      <c r="D19" s="844">
        <v>1</v>
      </c>
      <c r="E19" s="844"/>
      <c r="F19" s="963">
        <v>8</v>
      </c>
      <c r="G19" s="963">
        <v>1</v>
      </c>
      <c r="H19" s="844"/>
      <c r="I19" s="844"/>
      <c r="J19" s="844"/>
      <c r="K19" s="844"/>
      <c r="L19" s="844"/>
      <c r="M19" s="963">
        <v>2</v>
      </c>
      <c r="N19" s="844"/>
      <c r="O19" s="963">
        <v>4</v>
      </c>
      <c r="P19" s="844"/>
      <c r="Q19" s="963">
        <v>6</v>
      </c>
      <c r="R19" s="704">
        <v>1</v>
      </c>
      <c r="S19" s="704">
        <v>2</v>
      </c>
      <c r="T19" s="704">
        <v>1</v>
      </c>
    </row>
    <row r="20" spans="1:20" s="516" customFormat="1" ht="17.25" customHeight="1">
      <c r="A20" s="705" t="s">
        <v>72</v>
      </c>
      <c r="B20" s="689" t="s">
        <v>663</v>
      </c>
      <c r="C20" s="962">
        <v>11</v>
      </c>
      <c r="D20" s="844"/>
      <c r="E20" s="844"/>
      <c r="F20" s="963">
        <v>9</v>
      </c>
      <c r="G20" s="963">
        <v>2</v>
      </c>
      <c r="H20" s="844"/>
      <c r="I20" s="844"/>
      <c r="J20" s="844"/>
      <c r="K20" s="844"/>
      <c r="L20" s="844"/>
      <c r="M20" s="962">
        <v>3</v>
      </c>
      <c r="N20" s="962">
        <v>1</v>
      </c>
      <c r="O20" s="962">
        <v>4</v>
      </c>
      <c r="P20" s="844"/>
      <c r="Q20" s="962">
        <v>6</v>
      </c>
      <c r="R20" s="704"/>
      <c r="S20" s="704">
        <v>2</v>
      </c>
      <c r="T20" s="704">
        <v>3</v>
      </c>
    </row>
    <row r="21" spans="1:20" s="516" customFormat="1" ht="17.25" customHeight="1">
      <c r="A21" s="705" t="s">
        <v>73</v>
      </c>
      <c r="B21" s="689" t="s">
        <v>662</v>
      </c>
      <c r="C21" s="962">
        <v>9</v>
      </c>
      <c r="D21" s="844"/>
      <c r="E21" s="844"/>
      <c r="F21" s="963">
        <v>8</v>
      </c>
      <c r="G21" s="963">
        <v>1</v>
      </c>
      <c r="H21" s="844"/>
      <c r="I21" s="844"/>
      <c r="J21" s="844"/>
      <c r="K21" s="844"/>
      <c r="L21" s="844"/>
      <c r="M21" s="962">
        <v>1</v>
      </c>
      <c r="N21" s="966">
        <v>1</v>
      </c>
      <c r="O21" s="962">
        <v>2</v>
      </c>
      <c r="P21" s="844"/>
      <c r="Q21" s="962">
        <v>5</v>
      </c>
      <c r="R21" s="704">
        <v>1</v>
      </c>
      <c r="S21" s="704">
        <v>1</v>
      </c>
      <c r="T21" s="704">
        <v>2</v>
      </c>
    </row>
    <row r="22" spans="1:20" s="516" customFormat="1" ht="17.25" customHeight="1">
      <c r="A22" s="705" t="s">
        <v>74</v>
      </c>
      <c r="B22" s="689" t="s">
        <v>661</v>
      </c>
      <c r="C22" s="962">
        <f>+D22+E22+F22+G22+H22+I22+J22</f>
        <v>9</v>
      </c>
      <c r="D22" s="844"/>
      <c r="E22" s="844"/>
      <c r="F22" s="963">
        <v>8</v>
      </c>
      <c r="G22" s="844"/>
      <c r="H22" s="963"/>
      <c r="I22" s="964">
        <v>1</v>
      </c>
      <c r="J22" s="844"/>
      <c r="K22" s="844"/>
      <c r="L22" s="844"/>
      <c r="M22" s="963">
        <v>1</v>
      </c>
      <c r="N22" s="963">
        <v>2</v>
      </c>
      <c r="O22" s="963">
        <v>2</v>
      </c>
      <c r="P22" s="844"/>
      <c r="Q22" s="963">
        <v>5</v>
      </c>
      <c r="R22" s="844"/>
      <c r="S22" s="704">
        <v>3</v>
      </c>
      <c r="T22" s="704">
        <v>1</v>
      </c>
    </row>
    <row r="23" spans="1:17" ht="6.75" customHeight="1">
      <c r="A23" s="529"/>
      <c r="B23" s="529"/>
      <c r="C23" s="529"/>
      <c r="D23" s="529"/>
      <c r="E23" s="529"/>
      <c r="F23" s="529"/>
      <c r="G23" s="529"/>
      <c r="H23" s="529"/>
      <c r="I23" s="529"/>
      <c r="J23" s="529"/>
      <c r="K23" s="529"/>
      <c r="L23" s="529"/>
      <c r="M23" s="529"/>
      <c r="N23" s="529"/>
      <c r="O23" s="529"/>
      <c r="P23" s="529"/>
      <c r="Q23" s="529"/>
    </row>
    <row r="24" spans="1:20" ht="15.75" customHeight="1">
      <c r="A24" s="522"/>
      <c r="B24" s="1830"/>
      <c r="C24" s="1830"/>
      <c r="D24" s="1830"/>
      <c r="E24" s="1830"/>
      <c r="F24" s="1830"/>
      <c r="G24" s="551"/>
      <c r="H24" s="551"/>
      <c r="I24" s="551"/>
      <c r="J24" s="551"/>
      <c r="K24" s="551"/>
      <c r="L24" s="588"/>
      <c r="M24" s="1870" t="str">
        <f>'Thong tin'!B8</f>
        <v>Trà Vinh, ngày 01 tháng 9 năm 2019</v>
      </c>
      <c r="N24" s="1870"/>
      <c r="O24" s="1870"/>
      <c r="P24" s="1870"/>
      <c r="Q24" s="1870"/>
      <c r="R24" s="1870"/>
      <c r="S24" s="1870"/>
      <c r="T24" s="1870"/>
    </row>
    <row r="25" spans="1:20" ht="18.75" customHeight="1">
      <c r="A25" s="522"/>
      <c r="B25" s="1832" t="s">
        <v>243</v>
      </c>
      <c r="C25" s="1832"/>
      <c r="D25" s="1832"/>
      <c r="E25" s="1832"/>
      <c r="F25" s="526"/>
      <c r="G25" s="526"/>
      <c r="H25" s="526"/>
      <c r="I25" s="526"/>
      <c r="J25" s="526"/>
      <c r="K25" s="526"/>
      <c r="L25" s="588"/>
      <c r="M25" s="1824" t="str">
        <f>'Thong tin'!B7</f>
        <v>PHÓ CỤC TRƯỞNG</v>
      </c>
      <c r="N25" s="1824"/>
      <c r="O25" s="1824"/>
      <c r="P25" s="1824"/>
      <c r="Q25" s="1824"/>
      <c r="R25" s="1824"/>
      <c r="S25" s="1824"/>
      <c r="T25" s="1824"/>
    </row>
    <row r="26" spans="1:20" ht="18.75">
      <c r="A26" s="529"/>
      <c r="B26" s="1823"/>
      <c r="C26" s="1823"/>
      <c r="D26" s="1823"/>
      <c r="E26" s="1823"/>
      <c r="F26" s="590"/>
      <c r="G26" s="590"/>
      <c r="H26" s="590"/>
      <c r="I26" s="590"/>
      <c r="J26" s="590"/>
      <c r="K26" s="590"/>
      <c r="L26" s="590"/>
      <c r="M26" s="1824"/>
      <c r="N26" s="1824"/>
      <c r="O26" s="1824"/>
      <c r="P26" s="1824"/>
      <c r="Q26" s="1824"/>
      <c r="R26" s="1824"/>
      <c r="S26" s="1824"/>
      <c r="T26" s="1824"/>
    </row>
    <row r="27" spans="1:20" ht="18.75">
      <c r="A27" s="529"/>
      <c r="B27" s="590"/>
      <c r="C27" s="590"/>
      <c r="D27" s="590"/>
      <c r="E27" s="590"/>
      <c r="F27" s="590"/>
      <c r="G27" s="590"/>
      <c r="H27" s="590"/>
      <c r="I27" s="590"/>
      <c r="J27" s="590"/>
      <c r="K27" s="590"/>
      <c r="L27" s="590"/>
      <c r="M27" s="590"/>
      <c r="N27" s="590"/>
      <c r="O27" s="590"/>
      <c r="P27" s="590"/>
      <c r="Q27" s="590"/>
      <c r="R27" s="588"/>
      <c r="S27" s="588"/>
      <c r="T27" s="588"/>
    </row>
    <row r="28" spans="2:20" ht="18">
      <c r="B28" s="1895"/>
      <c r="C28" s="1895"/>
      <c r="D28" s="1895"/>
      <c r="E28" s="1895"/>
      <c r="F28" s="1895"/>
      <c r="G28" s="597"/>
      <c r="H28" s="597"/>
      <c r="I28" s="597"/>
      <c r="J28" s="597"/>
      <c r="K28" s="597"/>
      <c r="L28" s="597"/>
      <c r="M28" s="597"/>
      <c r="N28" s="1895"/>
      <c r="O28" s="1895"/>
      <c r="P28" s="1895"/>
      <c r="Q28" s="1895"/>
      <c r="R28" s="1895"/>
      <c r="S28" s="1895"/>
      <c r="T28" s="588"/>
    </row>
    <row r="29" spans="2:20" ht="18">
      <c r="B29" s="588"/>
      <c r="C29" s="588"/>
      <c r="D29" s="588"/>
      <c r="E29" s="588"/>
      <c r="F29" s="588"/>
      <c r="G29" s="588"/>
      <c r="H29" s="588"/>
      <c r="I29" s="588"/>
      <c r="J29" s="588"/>
      <c r="K29" s="588"/>
      <c r="L29" s="588"/>
      <c r="M29" s="588"/>
      <c r="N29" s="588"/>
      <c r="O29" s="588"/>
      <c r="P29" s="588"/>
      <c r="Q29" s="588"/>
      <c r="R29" s="588"/>
      <c r="S29" s="588"/>
      <c r="T29" s="588"/>
    </row>
    <row r="30" spans="2:20" ht="18.75">
      <c r="B30" s="1746" t="str">
        <f>'Thong tin'!B5</f>
        <v>Nhan Quốc Hải</v>
      </c>
      <c r="C30" s="1746"/>
      <c r="D30" s="1746"/>
      <c r="E30" s="1746"/>
      <c r="F30" s="598"/>
      <c r="G30" s="598"/>
      <c r="H30" s="598"/>
      <c r="I30" s="588"/>
      <c r="J30" s="588"/>
      <c r="K30" s="588"/>
      <c r="L30" s="588"/>
      <c r="M30" s="1746" t="str">
        <f>'Thong tin'!B6</f>
        <v>Nguyễn Minh Khiêm</v>
      </c>
      <c r="N30" s="1746"/>
      <c r="O30" s="1746"/>
      <c r="P30" s="1746"/>
      <c r="Q30" s="1746"/>
      <c r="R30" s="1746"/>
      <c r="S30" s="1746"/>
      <c r="T30" s="1746"/>
    </row>
    <row r="31" spans="2:20" ht="18.75">
      <c r="B31" s="452"/>
      <c r="C31" s="452"/>
      <c r="D31" s="452"/>
      <c r="E31" s="452"/>
      <c r="F31" s="531"/>
      <c r="G31" s="531"/>
      <c r="H31" s="531"/>
      <c r="I31" s="493"/>
      <c r="J31" s="493"/>
      <c r="K31" s="493"/>
      <c r="L31" s="493"/>
      <c r="M31" s="450"/>
      <c r="N31" s="450"/>
      <c r="O31" s="450"/>
      <c r="P31" s="450"/>
      <c r="Q31" s="450"/>
      <c r="R31" s="450"/>
      <c r="S31" s="450"/>
      <c r="T31" s="450"/>
    </row>
    <row r="32" spans="2:20" ht="18.75">
      <c r="B32" s="452"/>
      <c r="C32" s="452"/>
      <c r="D32" s="452"/>
      <c r="E32" s="452"/>
      <c r="F32" s="531"/>
      <c r="G32" s="531"/>
      <c r="H32" s="531"/>
      <c r="I32" s="493"/>
      <c r="J32" s="493"/>
      <c r="K32" s="493"/>
      <c r="L32" s="493"/>
      <c r="M32" s="450"/>
      <c r="N32" s="450"/>
      <c r="O32" s="450"/>
      <c r="P32" s="450"/>
      <c r="Q32" s="450"/>
      <c r="R32" s="450"/>
      <c r="S32" s="450"/>
      <c r="T32" s="450"/>
    </row>
    <row r="33" s="553" customFormat="1" ht="15" hidden="1">
      <c r="A33" s="552" t="s">
        <v>219</v>
      </c>
    </row>
    <row r="34" spans="2:8" s="554" customFormat="1" ht="15" hidden="1">
      <c r="B34" s="555" t="s">
        <v>271</v>
      </c>
      <c r="C34" s="555"/>
      <c r="D34" s="555"/>
      <c r="E34" s="555"/>
      <c r="F34" s="555"/>
      <c r="G34" s="555"/>
      <c r="H34" s="555"/>
    </row>
    <row r="35" spans="2:8" s="556" customFormat="1" ht="15" hidden="1">
      <c r="B35" s="555" t="s">
        <v>272</v>
      </c>
      <c r="C35" s="501"/>
      <c r="D35" s="501"/>
      <c r="E35" s="501"/>
      <c r="F35" s="501"/>
      <c r="G35" s="501"/>
      <c r="H35" s="501"/>
    </row>
    <row r="36" ht="12.75" hidden="1"/>
    <row r="37" ht="12.75" hidden="1"/>
    <row r="38" ht="12.75" hidden="1"/>
    <row r="39" ht="12.75" hidden="1"/>
    <row r="40" ht="12.75" hidden="1"/>
  </sheetData>
  <sheetProtection/>
  <mergeCells count="42">
    <mergeCell ref="P3:T3"/>
    <mergeCell ref="P4:T4"/>
    <mergeCell ref="E1:N1"/>
    <mergeCell ref="P1:T1"/>
    <mergeCell ref="A2:D2"/>
    <mergeCell ref="E2:N2"/>
    <mergeCell ref="P2:T2"/>
    <mergeCell ref="D7:E7"/>
    <mergeCell ref="F7:G7"/>
    <mergeCell ref="H7:I7"/>
    <mergeCell ref="J7:J9"/>
    <mergeCell ref="K7:M8"/>
    <mergeCell ref="E3:N3"/>
    <mergeCell ref="A3:D3"/>
    <mergeCell ref="Q7:Q9"/>
    <mergeCell ref="R7:R9"/>
    <mergeCell ref="S7:S9"/>
    <mergeCell ref="T7:T9"/>
    <mergeCell ref="A10:B10"/>
    <mergeCell ref="A5:B9"/>
    <mergeCell ref="C5:C9"/>
    <mergeCell ref="D5:J5"/>
    <mergeCell ref="K5:T6"/>
    <mergeCell ref="D6:J6"/>
    <mergeCell ref="A11:B11"/>
    <mergeCell ref="B24:F24"/>
    <mergeCell ref="M24:T24"/>
    <mergeCell ref="D8:D9"/>
    <mergeCell ref="E8:E9"/>
    <mergeCell ref="F8:F9"/>
    <mergeCell ref="G8:G9"/>
    <mergeCell ref="H8:H9"/>
    <mergeCell ref="I8:I9"/>
    <mergeCell ref="N7:P8"/>
    <mergeCell ref="B30:E30"/>
    <mergeCell ref="M30:T30"/>
    <mergeCell ref="B25:E25"/>
    <mergeCell ref="M25:T25"/>
    <mergeCell ref="B26:E26"/>
    <mergeCell ref="M26:T26"/>
    <mergeCell ref="B28:F28"/>
    <mergeCell ref="N28:S28"/>
  </mergeCells>
  <printOptions horizontalCentered="1"/>
  <pageMargins left="0.4" right="0.21" top="0.27" bottom="0.15" header="0.2" footer="0.18"/>
  <pageSetup horizontalDpi="600" verticalDpi="600" orientation="landscape" paperSize="9" scale="95" r:id="rId2"/>
  <drawing r:id="rId1"/>
</worksheet>
</file>

<file path=xl/worksheets/sheet33.xml><?xml version="1.0" encoding="utf-8"?>
<worksheet xmlns="http://schemas.openxmlformats.org/spreadsheetml/2006/main" xmlns:r="http://schemas.openxmlformats.org/officeDocument/2006/relationships">
  <sheetPr>
    <tabColor indexed="39"/>
  </sheetPr>
  <dimension ref="A1:P37"/>
  <sheetViews>
    <sheetView view="pageBreakPreview" zoomScale="85" zoomScaleSheetLayoutView="85" zoomScalePageLayoutView="0" workbookViewId="0" topLeftCell="A4">
      <selection activeCell="K19" sqref="K19"/>
    </sheetView>
  </sheetViews>
  <sheetFormatPr defaultColWidth="9.00390625" defaultRowHeight="15.75"/>
  <cols>
    <col min="1" max="1" width="4.75390625" style="558" customWidth="1"/>
    <col min="2" max="2" width="26.125" style="558" customWidth="1"/>
    <col min="3" max="3" width="11.625" style="557" customWidth="1"/>
    <col min="4" max="7" width="8.00390625" style="557" customWidth="1"/>
    <col min="8" max="9" width="12.125" style="557" customWidth="1"/>
    <col min="10" max="10" width="11.125" style="557" customWidth="1"/>
    <col min="11" max="11" width="15.25390625" style="557" customWidth="1"/>
    <col min="12" max="12" width="11.125" style="557" customWidth="1"/>
    <col min="13" max="16384" width="9.00390625" style="557" customWidth="1"/>
  </cols>
  <sheetData>
    <row r="1" spans="1:12" ht="21" customHeight="1">
      <c r="A1" s="1792" t="s">
        <v>273</v>
      </c>
      <c r="B1" s="1792"/>
      <c r="C1" s="455"/>
      <c r="D1" s="1836" t="s">
        <v>642</v>
      </c>
      <c r="E1" s="1836"/>
      <c r="F1" s="1836"/>
      <c r="G1" s="1836"/>
      <c r="H1" s="1836"/>
      <c r="I1" s="1836"/>
      <c r="J1" s="1929" t="s">
        <v>643</v>
      </c>
      <c r="K1" s="1930"/>
      <c r="L1" s="1930"/>
    </row>
    <row r="2" spans="1:12" ht="15.75" customHeight="1">
      <c r="A2" s="1817" t="s">
        <v>333</v>
      </c>
      <c r="B2" s="1818"/>
      <c r="C2" s="1818"/>
      <c r="D2" s="1836"/>
      <c r="E2" s="1836"/>
      <c r="F2" s="1836"/>
      <c r="G2" s="1836"/>
      <c r="H2" s="1836"/>
      <c r="I2" s="1836"/>
      <c r="J2" s="1928" t="str">
        <f>'Thong tin'!B4</f>
        <v>CTHADS TRÀ VINH</v>
      </c>
      <c r="K2" s="1928"/>
      <c r="L2" s="1928"/>
    </row>
    <row r="3" spans="1:12" ht="18.75" customHeight="1">
      <c r="A3" s="581" t="s">
        <v>647</v>
      </c>
      <c r="B3" s="443"/>
      <c r="C3" s="443"/>
      <c r="D3" s="1861" t="str">
        <f>'Thong tin'!B3</f>
        <v>12 tháng / năm 2019</v>
      </c>
      <c r="E3" s="1861"/>
      <c r="F3" s="1861"/>
      <c r="G3" s="1861"/>
      <c r="H3" s="1861"/>
      <c r="I3" s="1861"/>
      <c r="J3" s="1931" t="s">
        <v>644</v>
      </c>
      <c r="K3" s="1932"/>
      <c r="L3" s="1932"/>
    </row>
    <row r="4" spans="1:12" ht="16.5" customHeight="1">
      <c r="A4" s="1790" t="s">
        <v>384</v>
      </c>
      <c r="B4" s="1790"/>
      <c r="C4" s="1790"/>
      <c r="D4" s="599"/>
      <c r="E4" s="599"/>
      <c r="F4" s="599"/>
      <c r="G4" s="599"/>
      <c r="H4" s="599"/>
      <c r="I4" s="599"/>
      <c r="J4" s="1924" t="s">
        <v>394</v>
      </c>
      <c r="K4" s="1925"/>
      <c r="L4" s="1925"/>
    </row>
    <row r="5" spans="3:12" ht="15.75" customHeight="1">
      <c r="C5" s="608"/>
      <c r="D5" s="608"/>
      <c r="H5" s="609"/>
      <c r="I5" s="609"/>
      <c r="J5" s="1926" t="s">
        <v>274</v>
      </c>
      <c r="K5" s="1926"/>
      <c r="L5" s="1926"/>
    </row>
    <row r="6" spans="2:12" ht="0.75" customHeight="1">
      <c r="B6" s="611"/>
      <c r="C6" s="608"/>
      <c r="D6" s="608"/>
      <c r="E6" s="612"/>
      <c r="F6" s="612"/>
      <c r="G6" s="612"/>
      <c r="H6" s="609"/>
      <c r="I6" s="609"/>
      <c r="J6" s="610"/>
      <c r="K6" s="610"/>
      <c r="L6" s="610"/>
    </row>
    <row r="7" spans="3:12" ht="0.75" customHeight="1">
      <c r="C7" s="559"/>
      <c r="D7" s="559"/>
      <c r="H7" s="560"/>
      <c r="I7" s="560"/>
      <c r="J7" s="607"/>
      <c r="K7" s="607"/>
      <c r="L7" s="607"/>
    </row>
    <row r="8" spans="1:12" ht="22.5" customHeight="1">
      <c r="A8" s="1927" t="s">
        <v>68</v>
      </c>
      <c r="B8" s="1927"/>
      <c r="C8" s="1871" t="s">
        <v>38</v>
      </c>
      <c r="D8" s="1871" t="s">
        <v>275</v>
      </c>
      <c r="E8" s="1871"/>
      <c r="F8" s="1871"/>
      <c r="G8" s="1871"/>
      <c r="H8" s="1871" t="s">
        <v>276</v>
      </c>
      <c r="I8" s="1871"/>
      <c r="J8" s="1871" t="s">
        <v>277</v>
      </c>
      <c r="K8" s="1871"/>
      <c r="L8" s="1871"/>
    </row>
    <row r="9" spans="1:12" ht="54.75" customHeight="1">
      <c r="A9" s="1927"/>
      <c r="B9" s="1927"/>
      <c r="C9" s="1871"/>
      <c r="D9" s="538" t="s">
        <v>278</v>
      </c>
      <c r="E9" s="538" t="s">
        <v>279</v>
      </c>
      <c r="F9" s="538" t="s">
        <v>417</v>
      </c>
      <c r="G9" s="538" t="s">
        <v>280</v>
      </c>
      <c r="H9" s="538" t="s">
        <v>281</v>
      </c>
      <c r="I9" s="538" t="s">
        <v>282</v>
      </c>
      <c r="J9" s="538" t="s">
        <v>283</v>
      </c>
      <c r="K9" s="538" t="s">
        <v>284</v>
      </c>
      <c r="L9" s="538" t="s">
        <v>285</v>
      </c>
    </row>
    <row r="10" spans="1:12" s="561" customFormat="1" ht="16.5" customHeight="1">
      <c r="A10" s="1923" t="s">
        <v>6</v>
      </c>
      <c r="B10" s="1923"/>
      <c r="C10" s="542">
        <v>1</v>
      </c>
      <c r="D10" s="542">
        <v>2</v>
      </c>
      <c r="E10" s="542">
        <v>3</v>
      </c>
      <c r="F10" s="542">
        <v>4</v>
      </c>
      <c r="G10" s="542">
        <v>5</v>
      </c>
      <c r="H10" s="542">
        <v>6</v>
      </c>
      <c r="I10" s="542">
        <v>7</v>
      </c>
      <c r="J10" s="542">
        <v>8</v>
      </c>
      <c r="K10" s="542">
        <v>9</v>
      </c>
      <c r="L10" s="542">
        <v>10</v>
      </c>
    </row>
    <row r="11" spans="1:12" s="561" customFormat="1" ht="16.5" customHeight="1">
      <c r="A11" s="1896" t="s">
        <v>678</v>
      </c>
      <c r="B11" s="1896"/>
      <c r="C11" s="845">
        <f aca="true" t="shared" si="0" ref="C11:L11">SUM(C12:C13)</f>
        <v>2</v>
      </c>
      <c r="D11" s="845">
        <f t="shared" si="0"/>
        <v>0</v>
      </c>
      <c r="E11" s="845">
        <f t="shared" si="0"/>
        <v>2</v>
      </c>
      <c r="F11" s="845">
        <f t="shared" si="0"/>
        <v>0</v>
      </c>
      <c r="G11" s="845">
        <f t="shared" si="0"/>
        <v>0</v>
      </c>
      <c r="H11" s="845">
        <f t="shared" si="0"/>
        <v>1</v>
      </c>
      <c r="I11" s="845">
        <f t="shared" si="0"/>
        <v>1</v>
      </c>
      <c r="J11" s="845">
        <f t="shared" si="0"/>
        <v>1</v>
      </c>
      <c r="K11" s="845">
        <f t="shared" si="0"/>
        <v>0</v>
      </c>
      <c r="L11" s="845">
        <f t="shared" si="0"/>
        <v>0</v>
      </c>
    </row>
    <row r="12" spans="1:12" s="561" customFormat="1" ht="16.5" customHeight="1">
      <c r="A12" s="702" t="s">
        <v>0</v>
      </c>
      <c r="B12" s="703" t="s">
        <v>677</v>
      </c>
      <c r="C12" s="845">
        <f>+D12+E12+F12+G12</f>
        <v>0</v>
      </c>
      <c r="D12" s="844"/>
      <c r="E12" s="844"/>
      <c r="F12" s="844"/>
      <c r="G12" s="844"/>
      <c r="H12" s="844"/>
      <c r="I12" s="844"/>
      <c r="J12" s="844"/>
      <c r="K12" s="844"/>
      <c r="L12" s="844"/>
    </row>
    <row r="13" spans="1:12" s="561" customFormat="1" ht="16.5" customHeight="1">
      <c r="A13" s="705" t="s">
        <v>1</v>
      </c>
      <c r="B13" s="706" t="s">
        <v>676</v>
      </c>
      <c r="C13" s="845">
        <f aca="true" t="shared" si="1" ref="C13:L13">SUM(C14:C22)</f>
        <v>2</v>
      </c>
      <c r="D13" s="845">
        <f t="shared" si="1"/>
        <v>0</v>
      </c>
      <c r="E13" s="845">
        <f t="shared" si="1"/>
        <v>2</v>
      </c>
      <c r="F13" s="845">
        <f t="shared" si="1"/>
        <v>0</v>
      </c>
      <c r="G13" s="845">
        <f t="shared" si="1"/>
        <v>0</v>
      </c>
      <c r="H13" s="845">
        <f t="shared" si="1"/>
        <v>1</v>
      </c>
      <c r="I13" s="845">
        <f t="shared" si="1"/>
        <v>1</v>
      </c>
      <c r="J13" s="845">
        <f t="shared" si="1"/>
        <v>1</v>
      </c>
      <c r="K13" s="845">
        <f t="shared" si="1"/>
        <v>0</v>
      </c>
      <c r="L13" s="845">
        <f t="shared" si="1"/>
        <v>0</v>
      </c>
    </row>
    <row r="14" spans="1:12" s="561" customFormat="1" ht="16.5" customHeight="1">
      <c r="A14" s="705" t="s">
        <v>51</v>
      </c>
      <c r="B14" s="689" t="s">
        <v>669</v>
      </c>
      <c r="C14" s="845">
        <f aca="true" t="shared" si="2" ref="C14:C22">+D14+E14+F14+G14</f>
        <v>0</v>
      </c>
      <c r="D14" s="844"/>
      <c r="E14" s="844"/>
      <c r="F14" s="844"/>
      <c r="G14" s="844"/>
      <c r="H14" s="844"/>
      <c r="I14" s="844"/>
      <c r="J14" s="844"/>
      <c r="K14" s="844"/>
      <c r="L14" s="844"/>
    </row>
    <row r="15" spans="1:12" s="561" customFormat="1" ht="16.5" customHeight="1">
      <c r="A15" s="705" t="s">
        <v>52</v>
      </c>
      <c r="B15" s="689" t="s">
        <v>668</v>
      </c>
      <c r="C15" s="845">
        <f t="shared" si="2"/>
        <v>0</v>
      </c>
      <c r="D15" s="844"/>
      <c r="E15" s="844"/>
      <c r="F15" s="844"/>
      <c r="G15" s="844"/>
      <c r="H15" s="844"/>
      <c r="I15" s="844"/>
      <c r="J15" s="844"/>
      <c r="K15" s="844"/>
      <c r="L15" s="844"/>
    </row>
    <row r="16" spans="1:12" s="561" customFormat="1" ht="16.5" customHeight="1">
      <c r="A16" s="705" t="s">
        <v>57</v>
      </c>
      <c r="B16" s="689" t="s">
        <v>667</v>
      </c>
      <c r="C16" s="845">
        <f t="shared" si="2"/>
        <v>0</v>
      </c>
      <c r="D16" s="844"/>
      <c r="E16" s="844"/>
      <c r="F16" s="844"/>
      <c r="G16" s="844"/>
      <c r="H16" s="844"/>
      <c r="I16" s="844"/>
      <c r="J16" s="844"/>
      <c r="K16" s="844"/>
      <c r="L16" s="844"/>
    </row>
    <row r="17" spans="1:12" s="561" customFormat="1" ht="16.5" customHeight="1">
      <c r="A17" s="705" t="s">
        <v>69</v>
      </c>
      <c r="B17" s="689" t="s">
        <v>666</v>
      </c>
      <c r="C17" s="845">
        <f t="shared" si="2"/>
        <v>1</v>
      </c>
      <c r="D17" s="844"/>
      <c r="E17" s="844">
        <v>1</v>
      </c>
      <c r="F17" s="844"/>
      <c r="G17" s="844"/>
      <c r="H17" s="844">
        <v>1</v>
      </c>
      <c r="I17" s="844"/>
      <c r="J17" s="844">
        <v>1</v>
      </c>
      <c r="K17" s="844"/>
      <c r="L17" s="844"/>
    </row>
    <row r="18" spans="1:12" s="561" customFormat="1" ht="16.5" customHeight="1">
      <c r="A18" s="705" t="s">
        <v>70</v>
      </c>
      <c r="B18" s="689" t="s">
        <v>665</v>
      </c>
      <c r="C18" s="845">
        <f t="shared" si="2"/>
        <v>0</v>
      </c>
      <c r="D18" s="4"/>
      <c r="E18" s="4"/>
      <c r="F18" s="843"/>
      <c r="G18" s="844"/>
      <c r="H18" s="880"/>
      <c r="I18" s="4"/>
      <c r="J18" s="880"/>
      <c r="K18" s="822"/>
      <c r="L18" s="844"/>
    </row>
    <row r="19" spans="1:12" s="561" customFormat="1" ht="16.5" customHeight="1">
      <c r="A19" s="705" t="s">
        <v>71</v>
      </c>
      <c r="B19" s="689" t="s">
        <v>664</v>
      </c>
      <c r="C19" s="845">
        <f t="shared" si="2"/>
        <v>0</v>
      </c>
      <c r="D19" s="844"/>
      <c r="E19" s="844"/>
      <c r="F19" s="844"/>
      <c r="G19" s="844"/>
      <c r="H19" s="844"/>
      <c r="I19" s="844"/>
      <c r="J19" s="844"/>
      <c r="K19" s="844"/>
      <c r="L19" s="844"/>
    </row>
    <row r="20" spans="1:12" s="561" customFormat="1" ht="16.5" customHeight="1">
      <c r="A20" s="705" t="s">
        <v>72</v>
      </c>
      <c r="B20" s="689" t="s">
        <v>663</v>
      </c>
      <c r="C20" s="845">
        <f t="shared" si="2"/>
        <v>1</v>
      </c>
      <c r="D20" s="916"/>
      <c r="E20" s="916">
        <v>1</v>
      </c>
      <c r="F20" s="916"/>
      <c r="G20" s="916"/>
      <c r="H20" s="916">
        <v>0</v>
      </c>
      <c r="I20" s="916">
        <v>1</v>
      </c>
      <c r="J20" s="917"/>
      <c r="K20" s="917"/>
      <c r="L20" s="917"/>
    </row>
    <row r="21" spans="1:12" s="561" customFormat="1" ht="16.5" customHeight="1">
      <c r="A21" s="705" t="s">
        <v>73</v>
      </c>
      <c r="B21" s="689" t="s">
        <v>662</v>
      </c>
      <c r="C21" s="845">
        <f t="shared" si="2"/>
        <v>0</v>
      </c>
      <c r="D21" s="844"/>
      <c r="E21" s="844"/>
      <c r="F21" s="844"/>
      <c r="G21" s="844"/>
      <c r="H21" s="844"/>
      <c r="I21" s="844"/>
      <c r="J21" s="844"/>
      <c r="K21" s="844"/>
      <c r="L21" s="844"/>
    </row>
    <row r="22" spans="1:12" s="561" customFormat="1" ht="16.5" customHeight="1">
      <c r="A22" s="705" t="s">
        <v>74</v>
      </c>
      <c r="B22" s="689" t="s">
        <v>661</v>
      </c>
      <c r="C22" s="845">
        <f t="shared" si="2"/>
        <v>0</v>
      </c>
      <c r="D22" s="898">
        <v>0</v>
      </c>
      <c r="E22" s="898"/>
      <c r="F22" s="898"/>
      <c r="G22" s="898"/>
      <c r="H22" s="898"/>
      <c r="I22" s="898"/>
      <c r="J22" s="898"/>
      <c r="K22" s="898"/>
      <c r="L22" s="898"/>
    </row>
    <row r="23" ht="15" customHeight="1"/>
    <row r="24" spans="1:12" ht="18" customHeight="1">
      <c r="A24" s="1869"/>
      <c r="B24" s="1869"/>
      <c r="C24" s="1869"/>
      <c r="D24" s="1869"/>
      <c r="E24" s="562"/>
      <c r="F24" s="1870" t="str">
        <f>'Thong tin'!B8</f>
        <v>Trà Vinh, ngày 01 tháng 9 năm 2019</v>
      </c>
      <c r="G24" s="1870"/>
      <c r="H24" s="1870"/>
      <c r="I24" s="1870"/>
      <c r="J24" s="1870"/>
      <c r="K24" s="1870"/>
      <c r="L24" s="1870"/>
    </row>
    <row r="25" spans="1:16" ht="18" customHeight="1">
      <c r="A25" s="1832" t="s">
        <v>243</v>
      </c>
      <c r="B25" s="1832"/>
      <c r="C25" s="1832"/>
      <c r="D25" s="1832"/>
      <c r="E25" s="526"/>
      <c r="F25" s="1824" t="str">
        <f>'Thong tin'!B7</f>
        <v>PHÓ CỤC TRƯỞNG</v>
      </c>
      <c r="G25" s="1824"/>
      <c r="H25" s="1824"/>
      <c r="I25" s="1824"/>
      <c r="J25" s="1824"/>
      <c r="K25" s="1824"/>
      <c r="L25" s="1824"/>
      <c r="P25" s="563"/>
    </row>
    <row r="26" spans="1:12" ht="18" customHeight="1">
      <c r="A26" s="1823"/>
      <c r="B26" s="1823"/>
      <c r="C26" s="1823"/>
      <c r="D26" s="1823"/>
      <c r="E26" s="600"/>
      <c r="F26" s="1824"/>
      <c r="G26" s="1824"/>
      <c r="H26" s="1824"/>
      <c r="I26" s="1824"/>
      <c r="J26" s="1824"/>
      <c r="K26" s="1824"/>
      <c r="L26" s="1824"/>
    </row>
    <row r="27" spans="1:12" ht="18" customHeight="1">
      <c r="A27" s="601"/>
      <c r="B27" s="601"/>
      <c r="C27" s="600"/>
      <c r="D27" s="600"/>
      <c r="E27" s="600"/>
      <c r="F27" s="600"/>
      <c r="G27" s="600"/>
      <c r="H27" s="600"/>
      <c r="I27" s="600"/>
      <c r="J27" s="600"/>
      <c r="K27" s="600"/>
      <c r="L27" s="600"/>
    </row>
    <row r="28" spans="1:12" ht="18">
      <c r="A28" s="601"/>
      <c r="B28" s="1922"/>
      <c r="C28" s="1922"/>
      <c r="D28" s="600"/>
      <c r="E28" s="600"/>
      <c r="F28" s="600"/>
      <c r="G28" s="600"/>
      <c r="H28" s="1922"/>
      <c r="I28" s="1922"/>
      <c r="J28" s="1922"/>
      <c r="K28" s="600"/>
      <c r="L28" s="600"/>
    </row>
    <row r="29" spans="1:12" ht="13.5" customHeight="1">
      <c r="A29" s="601"/>
      <c r="B29" s="601"/>
      <c r="C29" s="600"/>
      <c r="D29" s="600"/>
      <c r="E29" s="600"/>
      <c r="F29" s="600"/>
      <c r="G29" s="600"/>
      <c r="H29" s="600"/>
      <c r="I29" s="600"/>
      <c r="J29" s="600"/>
      <c r="K29" s="600"/>
      <c r="L29" s="600"/>
    </row>
    <row r="30" spans="1:12" ht="13.5" customHeight="1" hidden="1">
      <c r="A30" s="601"/>
      <c r="B30" s="601"/>
      <c r="C30" s="600"/>
      <c r="D30" s="600"/>
      <c r="E30" s="600"/>
      <c r="F30" s="600"/>
      <c r="G30" s="600"/>
      <c r="H30" s="600"/>
      <c r="I30" s="600"/>
      <c r="J30" s="600"/>
      <c r="K30" s="600"/>
      <c r="L30" s="600"/>
    </row>
    <row r="31" spans="1:12" s="495" customFormat="1" ht="19.5" hidden="1">
      <c r="A31" s="602" t="s">
        <v>287</v>
      </c>
      <c r="B31" s="589"/>
      <c r="C31" s="590"/>
      <c r="D31" s="590"/>
      <c r="E31" s="590"/>
      <c r="F31" s="590"/>
      <c r="G31" s="590"/>
      <c r="H31" s="590"/>
      <c r="I31" s="590"/>
      <c r="J31" s="590"/>
      <c r="K31" s="590"/>
      <c r="L31" s="590"/>
    </row>
    <row r="32" spans="1:12" s="535" customFormat="1" ht="18.75" hidden="1">
      <c r="A32" s="596"/>
      <c r="B32" s="603" t="s">
        <v>288</v>
      </c>
      <c r="C32" s="603"/>
      <c r="D32" s="603"/>
      <c r="E32" s="595"/>
      <c r="F32" s="595"/>
      <c r="G32" s="595"/>
      <c r="H32" s="595"/>
      <c r="I32" s="595"/>
      <c r="J32" s="595"/>
      <c r="K32" s="595"/>
      <c r="L32" s="595"/>
    </row>
    <row r="33" spans="1:12" s="535" customFormat="1" ht="18.75" hidden="1">
      <c r="A33" s="596"/>
      <c r="B33" s="603" t="s">
        <v>289</v>
      </c>
      <c r="C33" s="603"/>
      <c r="D33" s="603"/>
      <c r="E33" s="603"/>
      <c r="F33" s="595"/>
      <c r="G33" s="595"/>
      <c r="H33" s="595"/>
      <c r="I33" s="595"/>
      <c r="J33" s="595"/>
      <c r="K33" s="595"/>
      <c r="L33" s="595"/>
    </row>
    <row r="34" spans="1:12" s="535" customFormat="1" ht="18.75" hidden="1">
      <c r="A34" s="596"/>
      <c r="B34" s="595" t="s">
        <v>290</v>
      </c>
      <c r="C34" s="595"/>
      <c r="D34" s="595"/>
      <c r="E34" s="595"/>
      <c r="F34" s="595"/>
      <c r="G34" s="595"/>
      <c r="H34" s="595"/>
      <c r="I34" s="595"/>
      <c r="J34" s="595"/>
      <c r="K34" s="595"/>
      <c r="L34" s="595"/>
    </row>
    <row r="35" spans="1:12" ht="18">
      <c r="A35" s="601"/>
      <c r="B35" s="601"/>
      <c r="C35" s="600"/>
      <c r="D35" s="600"/>
      <c r="E35" s="600"/>
      <c r="F35" s="600"/>
      <c r="G35" s="600"/>
      <c r="H35" s="600"/>
      <c r="I35" s="600"/>
      <c r="J35" s="600"/>
      <c r="K35" s="600"/>
      <c r="L35" s="600"/>
    </row>
    <row r="36" spans="1:12" ht="18.75">
      <c r="A36" s="1746" t="str">
        <f>'Thong tin'!B5</f>
        <v>Nhan Quốc Hải</v>
      </c>
      <c r="B36" s="1746"/>
      <c r="C36" s="1746"/>
      <c r="D36" s="1746"/>
      <c r="E36" s="598"/>
      <c r="F36" s="1746" t="str">
        <f>'Thong tin'!B6</f>
        <v>Nguyễn Minh Khiêm</v>
      </c>
      <c r="G36" s="1746"/>
      <c r="H36" s="1746"/>
      <c r="I36" s="1746"/>
      <c r="J36" s="1746"/>
      <c r="K36" s="1746"/>
      <c r="L36" s="1746"/>
    </row>
    <row r="37" spans="1:12" ht="18">
      <c r="A37" s="564"/>
      <c r="B37" s="564"/>
      <c r="C37" s="562"/>
      <c r="D37" s="562"/>
      <c r="E37" s="562"/>
      <c r="F37" s="562"/>
      <c r="G37" s="562"/>
      <c r="H37" s="562"/>
      <c r="I37" s="562"/>
      <c r="J37" s="562"/>
      <c r="K37" s="562"/>
      <c r="L37" s="562"/>
    </row>
  </sheetData>
  <sheetProtection/>
  <mergeCells count="27">
    <mergeCell ref="A4:C4"/>
    <mergeCell ref="J8:L8"/>
    <mergeCell ref="J2:L2"/>
    <mergeCell ref="D3:I3"/>
    <mergeCell ref="D1:I2"/>
    <mergeCell ref="J1:L1"/>
    <mergeCell ref="A2:C2"/>
    <mergeCell ref="J3:L3"/>
    <mergeCell ref="A1:B1"/>
    <mergeCell ref="A10:B10"/>
    <mergeCell ref="A11:B11"/>
    <mergeCell ref="A24:D24"/>
    <mergeCell ref="F24:L24"/>
    <mergeCell ref="J4:L4"/>
    <mergeCell ref="J5:L5"/>
    <mergeCell ref="A8:B9"/>
    <mergeCell ref="C8:C9"/>
    <mergeCell ref="D8:G8"/>
    <mergeCell ref="H8:I8"/>
    <mergeCell ref="A36:D36"/>
    <mergeCell ref="F36:L36"/>
    <mergeCell ref="A25:D25"/>
    <mergeCell ref="F25:L25"/>
    <mergeCell ref="A26:D26"/>
    <mergeCell ref="F26:L26"/>
    <mergeCell ref="B28:C28"/>
    <mergeCell ref="H28:J28"/>
  </mergeCells>
  <printOptions horizontalCentered="1"/>
  <pageMargins left="0.36" right="0.27" top="0.29" bottom="0.25" header="0.1" footer="0.29"/>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49"/>
  </sheetPr>
  <dimension ref="A1:M30"/>
  <sheetViews>
    <sheetView view="pageBreakPreview" zoomScale="80" zoomScaleSheetLayoutView="80" zoomScalePageLayoutView="0" workbookViewId="0" topLeftCell="A7">
      <selection activeCell="K19" sqref="K19"/>
    </sheetView>
  </sheetViews>
  <sheetFormatPr defaultColWidth="9.00390625" defaultRowHeight="15.75"/>
  <cols>
    <col min="1" max="1" width="3.875" style="557" customWidth="1"/>
    <col min="2" max="2" width="20.875" style="557" customWidth="1"/>
    <col min="3" max="3" width="11.875" style="557" customWidth="1"/>
    <col min="4" max="7" width="8.875" style="557" customWidth="1"/>
    <col min="8" max="8" width="10.125" style="557" customWidth="1"/>
    <col min="9" max="10" width="10.625" style="557" customWidth="1"/>
    <col min="11" max="11" width="12.50390625" style="557" customWidth="1"/>
    <col min="12" max="12" width="8.875" style="557" customWidth="1"/>
    <col min="13" max="13" width="10.625" style="557" customWidth="1"/>
    <col min="14" max="16384" width="9.00390625" style="557" customWidth="1"/>
  </cols>
  <sheetData>
    <row r="1" spans="1:13" ht="24" customHeight="1">
      <c r="A1" s="1936" t="s">
        <v>291</v>
      </c>
      <c r="B1" s="1936"/>
      <c r="C1" s="1936"/>
      <c r="D1" s="1836" t="s">
        <v>645</v>
      </c>
      <c r="E1" s="1836"/>
      <c r="F1" s="1836"/>
      <c r="G1" s="1836"/>
      <c r="H1" s="1836"/>
      <c r="I1" s="1836"/>
      <c r="K1" s="604" t="s">
        <v>641</v>
      </c>
      <c r="L1" s="565"/>
      <c r="M1" s="565"/>
    </row>
    <row r="2" spans="1:13" ht="15.75" customHeight="1">
      <c r="A2" s="618" t="s">
        <v>333</v>
      </c>
      <c r="B2" s="619"/>
      <c r="C2" s="619"/>
      <c r="D2" s="1861" t="str">
        <f>'Thong tin'!B3</f>
        <v>12 tháng / năm 2019</v>
      </c>
      <c r="E2" s="1861"/>
      <c r="F2" s="1861"/>
      <c r="G2" s="1861"/>
      <c r="H2" s="1861"/>
      <c r="I2" s="1861"/>
      <c r="K2" s="1944" t="str">
        <f>'Thong tin'!B4</f>
        <v>CTHADS TRÀ VINH</v>
      </c>
      <c r="L2" s="1944"/>
      <c r="M2" s="1944"/>
    </row>
    <row r="3" spans="1:13" ht="18.75" customHeight="1">
      <c r="A3" s="620" t="s">
        <v>334</v>
      </c>
      <c r="B3" s="618"/>
      <c r="C3" s="618"/>
      <c r="D3" s="472"/>
      <c r="E3" s="472"/>
      <c r="F3" s="472"/>
      <c r="G3" s="472"/>
      <c r="H3" s="472"/>
      <c r="I3" s="472"/>
      <c r="K3" s="476" t="s">
        <v>450</v>
      </c>
      <c r="L3" s="476"/>
      <c r="M3" s="476"/>
    </row>
    <row r="4" spans="1:13" ht="15.75" customHeight="1">
      <c r="A4" s="1937" t="s">
        <v>651</v>
      </c>
      <c r="B4" s="1937"/>
      <c r="C4" s="1937"/>
      <c r="D4" s="1938"/>
      <c r="E4" s="1938"/>
      <c r="F4" s="1938"/>
      <c r="G4" s="1938"/>
      <c r="H4" s="1938"/>
      <c r="I4" s="1938"/>
      <c r="K4" s="565" t="s">
        <v>385</v>
      </c>
      <c r="L4" s="565"/>
      <c r="M4" s="565"/>
    </row>
    <row r="5" spans="1:13" ht="15.75">
      <c r="A5" s="1939"/>
      <c r="B5" s="1939"/>
      <c r="C5" s="471"/>
      <c r="I5" s="566"/>
      <c r="J5" s="1943" t="s">
        <v>421</v>
      </c>
      <c r="K5" s="1943"/>
      <c r="L5" s="1943"/>
      <c r="M5" s="1943"/>
    </row>
    <row r="6" spans="1:13" ht="18.75" customHeight="1">
      <c r="A6" s="1873" t="s">
        <v>68</v>
      </c>
      <c r="B6" s="1874"/>
      <c r="C6" s="1891" t="s">
        <v>292</v>
      </c>
      <c r="D6" s="1881" t="s">
        <v>293</v>
      </c>
      <c r="E6" s="1935"/>
      <c r="F6" s="1935"/>
      <c r="G6" s="1894"/>
      <c r="H6" s="1881" t="s">
        <v>294</v>
      </c>
      <c r="I6" s="1935"/>
      <c r="J6" s="1935"/>
      <c r="K6" s="1935"/>
      <c r="L6" s="1935"/>
      <c r="M6" s="1894"/>
    </row>
    <row r="7" spans="1:13" ht="15.75" customHeight="1">
      <c r="A7" s="1875"/>
      <c r="B7" s="1876"/>
      <c r="C7" s="1892"/>
      <c r="D7" s="1940" t="s">
        <v>7</v>
      </c>
      <c r="E7" s="1941"/>
      <c r="F7" s="1941"/>
      <c r="G7" s="1942"/>
      <c r="H7" s="1891" t="s">
        <v>37</v>
      </c>
      <c r="I7" s="1881" t="s">
        <v>7</v>
      </c>
      <c r="J7" s="1935"/>
      <c r="K7" s="1935"/>
      <c r="L7" s="1935"/>
      <c r="M7" s="1894"/>
    </row>
    <row r="8" spans="1:13" ht="14.25" customHeight="1">
      <c r="A8" s="1875"/>
      <c r="B8" s="1876"/>
      <c r="C8" s="1892"/>
      <c r="D8" s="1891" t="s">
        <v>295</v>
      </c>
      <c r="E8" s="1891" t="s">
        <v>650</v>
      </c>
      <c r="F8" s="1891" t="s">
        <v>297</v>
      </c>
      <c r="G8" s="1891" t="s">
        <v>296</v>
      </c>
      <c r="H8" s="1892"/>
      <c r="I8" s="1891" t="s">
        <v>298</v>
      </c>
      <c r="J8" s="1891" t="s">
        <v>299</v>
      </c>
      <c r="K8" s="1891" t="s">
        <v>300</v>
      </c>
      <c r="L8" s="1891" t="s">
        <v>301</v>
      </c>
      <c r="M8" s="1891" t="s">
        <v>302</v>
      </c>
    </row>
    <row r="9" spans="1:13" ht="77.25" customHeight="1">
      <c r="A9" s="1877"/>
      <c r="B9" s="1878"/>
      <c r="C9" s="1893"/>
      <c r="D9" s="1893"/>
      <c r="E9" s="1893"/>
      <c r="F9" s="1893"/>
      <c r="G9" s="1893"/>
      <c r="H9" s="1893"/>
      <c r="I9" s="1893"/>
      <c r="J9" s="1893"/>
      <c r="K9" s="1893"/>
      <c r="L9" s="1893"/>
      <c r="M9" s="1893"/>
    </row>
    <row r="10" spans="1:13" s="561" customFormat="1" ht="16.5" customHeight="1">
      <c r="A10" s="1933" t="s">
        <v>6</v>
      </c>
      <c r="B10" s="1934"/>
      <c r="C10" s="542">
        <v>1</v>
      </c>
      <c r="D10" s="542">
        <v>2</v>
      </c>
      <c r="E10" s="542">
        <v>3</v>
      </c>
      <c r="F10" s="542">
        <v>4</v>
      </c>
      <c r="G10" s="542">
        <v>5</v>
      </c>
      <c r="H10" s="542">
        <v>6</v>
      </c>
      <c r="I10" s="542">
        <v>7</v>
      </c>
      <c r="J10" s="542">
        <v>8</v>
      </c>
      <c r="K10" s="542">
        <v>9</v>
      </c>
      <c r="L10" s="542">
        <v>10</v>
      </c>
      <c r="M10" s="542">
        <v>11</v>
      </c>
    </row>
    <row r="11" spans="1:13" s="561" customFormat="1" ht="18" customHeight="1">
      <c r="A11" s="1896" t="s">
        <v>678</v>
      </c>
      <c r="B11" s="1896"/>
      <c r="C11" s="707">
        <f aca="true" t="shared" si="0" ref="C11:M11">SUM(C12:C13)</f>
        <v>10</v>
      </c>
      <c r="D11" s="707">
        <f t="shared" si="0"/>
        <v>0</v>
      </c>
      <c r="E11" s="707">
        <f t="shared" si="0"/>
        <v>0</v>
      </c>
      <c r="F11" s="707">
        <f t="shared" si="0"/>
        <v>9</v>
      </c>
      <c r="G11" s="707">
        <f t="shared" si="0"/>
        <v>1</v>
      </c>
      <c r="H11" s="707">
        <f t="shared" si="0"/>
        <v>8</v>
      </c>
      <c r="I11" s="707">
        <f t="shared" si="0"/>
        <v>0</v>
      </c>
      <c r="J11" s="707">
        <f t="shared" si="0"/>
        <v>0</v>
      </c>
      <c r="K11" s="707">
        <f t="shared" si="0"/>
        <v>0</v>
      </c>
      <c r="L11" s="707">
        <f t="shared" si="0"/>
        <v>0</v>
      </c>
      <c r="M11" s="707">
        <f t="shared" si="0"/>
        <v>8</v>
      </c>
    </row>
    <row r="12" spans="1:13" s="561" customFormat="1" ht="16.5" customHeight="1">
      <c r="A12" s="702" t="s">
        <v>0</v>
      </c>
      <c r="B12" s="703" t="s">
        <v>677</v>
      </c>
      <c r="C12" s="707">
        <f>+D12+F12+G12</f>
        <v>0</v>
      </c>
      <c r="D12" s="835"/>
      <c r="E12" s="835"/>
      <c r="F12" s="835"/>
      <c r="G12" s="835"/>
      <c r="H12" s="707">
        <f>+I12+J12+K12+L12+M12</f>
        <v>0</v>
      </c>
      <c r="I12" s="835"/>
      <c r="J12" s="835"/>
      <c r="K12" s="835"/>
      <c r="L12" s="835"/>
      <c r="M12" s="835"/>
    </row>
    <row r="13" spans="1:13" s="561" customFormat="1" ht="16.5" customHeight="1">
      <c r="A13" s="705" t="s">
        <v>1</v>
      </c>
      <c r="B13" s="706" t="s">
        <v>676</v>
      </c>
      <c r="C13" s="707">
        <f>+C14+C15+C16+C17+C18+C19+C20+C21+C22</f>
        <v>10</v>
      </c>
      <c r="D13" s="707">
        <f aca="true" t="shared" si="1" ref="D13:M13">+D14+D15+D16+D17+D18+D19+D20+D21+D22</f>
        <v>0</v>
      </c>
      <c r="E13" s="707">
        <f t="shared" si="1"/>
        <v>0</v>
      </c>
      <c r="F13" s="707">
        <f t="shared" si="1"/>
        <v>9</v>
      </c>
      <c r="G13" s="707">
        <f t="shared" si="1"/>
        <v>1</v>
      </c>
      <c r="H13" s="707">
        <f t="shared" si="1"/>
        <v>8</v>
      </c>
      <c r="I13" s="707">
        <f t="shared" si="1"/>
        <v>0</v>
      </c>
      <c r="J13" s="707">
        <f t="shared" si="1"/>
        <v>0</v>
      </c>
      <c r="K13" s="707">
        <f t="shared" si="1"/>
        <v>0</v>
      </c>
      <c r="L13" s="707">
        <f t="shared" si="1"/>
        <v>0</v>
      </c>
      <c r="M13" s="707">
        <f t="shared" si="1"/>
        <v>8</v>
      </c>
    </row>
    <row r="14" spans="1:13" s="561" customFormat="1" ht="15.75" customHeight="1">
      <c r="A14" s="705" t="s">
        <v>51</v>
      </c>
      <c r="B14" s="689" t="s">
        <v>669</v>
      </c>
      <c r="C14" s="707">
        <f aca="true" t="shared" si="2" ref="C14:C22">+D14+F14+G14</f>
        <v>0</v>
      </c>
      <c r="D14" s="835"/>
      <c r="E14" s="708"/>
      <c r="F14" s="835"/>
      <c r="G14" s="835"/>
      <c r="H14" s="707">
        <f aca="true" t="shared" si="3" ref="H14:H22">+I14+J14+K14+L14+M14</f>
        <v>0</v>
      </c>
      <c r="I14" s="835"/>
      <c r="J14" s="835"/>
      <c r="K14" s="835"/>
      <c r="L14" s="835"/>
      <c r="M14" s="835"/>
    </row>
    <row r="15" spans="1:13" s="561" customFormat="1" ht="15.75" customHeight="1">
      <c r="A15" s="705" t="s">
        <v>52</v>
      </c>
      <c r="B15" s="689" t="s">
        <v>668</v>
      </c>
      <c r="C15" s="707">
        <f t="shared" si="2"/>
        <v>2</v>
      </c>
      <c r="D15" s="835"/>
      <c r="E15" s="835"/>
      <c r="F15" s="835">
        <v>2</v>
      </c>
      <c r="G15" s="835"/>
      <c r="H15" s="707">
        <f t="shared" si="3"/>
        <v>1</v>
      </c>
      <c r="I15" s="835"/>
      <c r="J15" s="835"/>
      <c r="K15" s="918"/>
      <c r="L15" s="918"/>
      <c r="M15" s="918">
        <v>1</v>
      </c>
    </row>
    <row r="16" spans="1:13" s="561" customFormat="1" ht="15.75" customHeight="1">
      <c r="A16" s="705" t="s">
        <v>57</v>
      </c>
      <c r="B16" s="689" t="s">
        <v>667</v>
      </c>
      <c r="C16" s="707">
        <f t="shared" si="2"/>
        <v>1</v>
      </c>
      <c r="D16" s="835"/>
      <c r="E16" s="835"/>
      <c r="F16" s="708">
        <v>1</v>
      </c>
      <c r="G16" s="835"/>
      <c r="H16" s="707">
        <f t="shared" si="3"/>
        <v>1</v>
      </c>
      <c r="I16" s="708"/>
      <c r="J16" s="835"/>
      <c r="K16" s="835"/>
      <c r="L16" s="835"/>
      <c r="M16" s="835">
        <v>1</v>
      </c>
    </row>
    <row r="17" spans="1:13" s="561" customFormat="1" ht="15.75" customHeight="1">
      <c r="A17" s="705" t="s">
        <v>69</v>
      </c>
      <c r="B17" s="689" t="s">
        <v>666</v>
      </c>
      <c r="C17" s="707">
        <f t="shared" si="2"/>
        <v>1</v>
      </c>
      <c r="D17" s="835"/>
      <c r="E17" s="641"/>
      <c r="F17" s="641">
        <v>1</v>
      </c>
      <c r="G17" s="835"/>
      <c r="H17" s="707">
        <f t="shared" si="3"/>
        <v>0</v>
      </c>
      <c r="I17" s="835"/>
      <c r="J17" s="835"/>
      <c r="K17" s="835"/>
      <c r="L17" s="835"/>
      <c r="M17" s="835"/>
    </row>
    <row r="18" spans="1:13" s="561" customFormat="1" ht="15.75" customHeight="1">
      <c r="A18" s="705" t="s">
        <v>70</v>
      </c>
      <c r="B18" s="689" t="s">
        <v>665</v>
      </c>
      <c r="C18" s="707">
        <f t="shared" si="2"/>
        <v>1</v>
      </c>
      <c r="D18" s="835"/>
      <c r="E18" s="835"/>
      <c r="F18" s="835">
        <v>1</v>
      </c>
      <c r="G18" s="835"/>
      <c r="H18" s="707">
        <f t="shared" si="3"/>
        <v>1</v>
      </c>
      <c r="I18" s="835"/>
      <c r="J18" s="835"/>
      <c r="K18" s="835"/>
      <c r="L18" s="835"/>
      <c r="M18" s="835">
        <v>1</v>
      </c>
    </row>
    <row r="19" spans="1:13" s="561" customFormat="1" ht="15.75" customHeight="1">
      <c r="A19" s="705" t="s">
        <v>71</v>
      </c>
      <c r="B19" s="689" t="s">
        <v>664</v>
      </c>
      <c r="C19" s="707">
        <f t="shared" si="2"/>
        <v>1</v>
      </c>
      <c r="D19" s="835"/>
      <c r="E19" s="835"/>
      <c r="F19" s="641"/>
      <c r="G19" s="835">
        <v>1</v>
      </c>
      <c r="H19" s="707">
        <f t="shared" si="3"/>
        <v>1</v>
      </c>
      <c r="I19" s="641"/>
      <c r="J19" s="835"/>
      <c r="K19" s="835"/>
      <c r="L19" s="835"/>
      <c r="M19" s="835">
        <v>1</v>
      </c>
    </row>
    <row r="20" spans="1:13" s="561" customFormat="1" ht="15.75" customHeight="1">
      <c r="A20" s="705" t="s">
        <v>72</v>
      </c>
      <c r="B20" s="689" t="s">
        <v>663</v>
      </c>
      <c r="C20" s="707">
        <f t="shared" si="2"/>
        <v>2</v>
      </c>
      <c r="D20" s="641"/>
      <c r="E20" s="641"/>
      <c r="F20" s="641">
        <v>2</v>
      </c>
      <c r="G20" s="641"/>
      <c r="H20" s="707">
        <f t="shared" si="3"/>
        <v>2</v>
      </c>
      <c r="I20" s="641"/>
      <c r="J20" s="641"/>
      <c r="K20" s="641"/>
      <c r="L20" s="641"/>
      <c r="M20" s="935">
        <v>2</v>
      </c>
    </row>
    <row r="21" spans="1:13" s="561" customFormat="1" ht="15.75" customHeight="1">
      <c r="A21" s="705" t="s">
        <v>73</v>
      </c>
      <c r="B21" s="689" t="s">
        <v>662</v>
      </c>
      <c r="C21" s="707">
        <f t="shared" si="2"/>
        <v>1</v>
      </c>
      <c r="D21" s="835"/>
      <c r="E21" s="835"/>
      <c r="F21" s="835">
        <v>1</v>
      </c>
      <c r="G21" s="835">
        <v>0</v>
      </c>
      <c r="H21" s="707">
        <f t="shared" si="3"/>
        <v>1</v>
      </c>
      <c r="I21" s="835">
        <v>0</v>
      </c>
      <c r="J21" s="835">
        <v>0</v>
      </c>
      <c r="K21" s="835">
        <v>0</v>
      </c>
      <c r="L21" s="835">
        <v>0</v>
      </c>
      <c r="M21" s="835">
        <v>1</v>
      </c>
    </row>
    <row r="22" spans="1:13" s="561" customFormat="1" ht="15.75" customHeight="1">
      <c r="A22" s="705" t="s">
        <v>74</v>
      </c>
      <c r="B22" s="689" t="s">
        <v>661</v>
      </c>
      <c r="C22" s="707">
        <f t="shared" si="2"/>
        <v>1</v>
      </c>
      <c r="D22" s="835"/>
      <c r="E22" s="835"/>
      <c r="F22" s="835">
        <v>1</v>
      </c>
      <c r="G22" s="641"/>
      <c r="H22" s="707">
        <f t="shared" si="3"/>
        <v>1</v>
      </c>
      <c r="I22" s="835"/>
      <c r="J22" s="835"/>
      <c r="K22" s="835"/>
      <c r="L22" s="641"/>
      <c r="M22" s="835">
        <v>1</v>
      </c>
    </row>
    <row r="23" spans="1:13" ht="25.5" customHeight="1">
      <c r="A23" s="1869"/>
      <c r="B23" s="1869"/>
      <c r="C23" s="1869"/>
      <c r="D23" s="1869"/>
      <c r="E23" s="1869"/>
      <c r="F23" s="562"/>
      <c r="G23" s="562"/>
      <c r="H23" s="492"/>
      <c r="J23" s="1831" t="str">
        <f>'Thong tin'!B8</f>
        <v>Trà Vinh, ngày 01 tháng 9 năm 2019</v>
      </c>
      <c r="K23" s="1831"/>
      <c r="L23" s="1831"/>
      <c r="M23" s="1831"/>
    </row>
    <row r="24" spans="1:13" ht="18.75" customHeight="1">
      <c r="A24" s="1872" t="s">
        <v>4</v>
      </c>
      <c r="B24" s="1872"/>
      <c r="C24" s="1872"/>
      <c r="D24" s="1872"/>
      <c r="E24" s="1872"/>
      <c r="F24" s="562"/>
      <c r="G24" s="562"/>
      <c r="H24" s="494"/>
      <c r="I24" s="1824" t="str">
        <f>'Thong tin'!B7</f>
        <v>PHÓ CỤC TRƯỞNG</v>
      </c>
      <c r="J24" s="1824"/>
      <c r="K24" s="1824"/>
      <c r="L24" s="1824"/>
      <c r="M24" s="1824"/>
    </row>
    <row r="25" spans="1:13" ht="18.75">
      <c r="A25" s="1845"/>
      <c r="B25" s="1845"/>
      <c r="C25" s="1845"/>
      <c r="D25" s="1845"/>
      <c r="E25" s="1845"/>
      <c r="F25" s="567"/>
      <c r="G25" s="567"/>
      <c r="H25" s="562"/>
      <c r="I25" s="1846"/>
      <c r="J25" s="1846"/>
      <c r="K25" s="1846"/>
      <c r="L25" s="1846"/>
      <c r="M25" s="1846"/>
    </row>
    <row r="26" spans="1:13" ht="31.5" customHeight="1">
      <c r="A26" s="496"/>
      <c r="B26" s="496"/>
      <c r="C26" s="496"/>
      <c r="D26" s="496"/>
      <c r="E26" s="496"/>
      <c r="F26" s="567"/>
      <c r="G26" s="567"/>
      <c r="H26" s="562"/>
      <c r="I26" s="498"/>
      <c r="J26" s="498"/>
      <c r="K26" s="498"/>
      <c r="L26" s="498"/>
      <c r="M26" s="498"/>
    </row>
    <row r="27" spans="1:13" ht="18.75">
      <c r="A27" s="496"/>
      <c r="B27" s="496"/>
      <c r="C27" s="496"/>
      <c r="D27" s="496"/>
      <c r="E27" s="496"/>
      <c r="F27" s="567"/>
      <c r="G27" s="567"/>
      <c r="H27" s="562"/>
      <c r="I27" s="498"/>
      <c r="J27" s="498"/>
      <c r="K27" s="498"/>
      <c r="L27" s="498"/>
      <c r="M27" s="498"/>
    </row>
    <row r="28" spans="1:13" ht="18">
      <c r="A28" s="562"/>
      <c r="B28" s="562"/>
      <c r="C28" s="562"/>
      <c r="D28" s="562"/>
      <c r="E28" s="562"/>
      <c r="F28" s="562"/>
      <c r="G28" s="562"/>
      <c r="H28" s="562"/>
      <c r="I28" s="562"/>
      <c r="J28" s="562"/>
      <c r="K28" s="562"/>
      <c r="L28" s="562"/>
      <c r="M28" s="562"/>
    </row>
    <row r="29" spans="1:13" ht="18.75">
      <c r="A29" s="1806" t="str">
        <f>'Thong tin'!B5</f>
        <v>Nhan Quốc Hải</v>
      </c>
      <c r="B29" s="1806"/>
      <c r="C29" s="1806"/>
      <c r="D29" s="1806"/>
      <c r="E29" s="1806"/>
      <c r="F29" s="562"/>
      <c r="G29" s="562"/>
      <c r="H29" s="568"/>
      <c r="I29" s="1746" t="str">
        <f>'Thong tin'!B6</f>
        <v>Nguyễn Minh Khiêm</v>
      </c>
      <c r="J29" s="1746"/>
      <c r="K29" s="1746"/>
      <c r="L29" s="1746"/>
      <c r="M29" s="1746"/>
    </row>
    <row r="30" spans="1:13" ht="12.75" customHeight="1">
      <c r="A30" s="562"/>
      <c r="B30" s="562"/>
      <c r="C30" s="562"/>
      <c r="D30" s="562"/>
      <c r="E30" s="562"/>
      <c r="F30" s="562"/>
      <c r="G30" s="562"/>
      <c r="H30" s="562"/>
      <c r="I30" s="568"/>
      <c r="J30" s="568"/>
      <c r="K30" s="568"/>
      <c r="L30" s="568"/>
      <c r="M30" s="568"/>
    </row>
  </sheetData>
  <sheetProtection/>
  <mergeCells count="34">
    <mergeCell ref="D2:I2"/>
    <mergeCell ref="E8:E9"/>
    <mergeCell ref="I7:M7"/>
    <mergeCell ref="K8:K9"/>
    <mergeCell ref="L8:L9"/>
    <mergeCell ref="J5:M5"/>
    <mergeCell ref="K2:M2"/>
    <mergeCell ref="G8:G9"/>
    <mergeCell ref="A1:C1"/>
    <mergeCell ref="A4:C4"/>
    <mergeCell ref="D4:I4"/>
    <mergeCell ref="D1:I1"/>
    <mergeCell ref="D6:G6"/>
    <mergeCell ref="A6:B9"/>
    <mergeCell ref="A5:B5"/>
    <mergeCell ref="D7:G7"/>
    <mergeCell ref="H7:H9"/>
    <mergeCell ref="D8:D9"/>
    <mergeCell ref="C6:C9"/>
    <mergeCell ref="H6:M6"/>
    <mergeCell ref="M8:M9"/>
    <mergeCell ref="F8:F9"/>
    <mergeCell ref="I8:I9"/>
    <mergeCell ref="J8:J9"/>
    <mergeCell ref="A29:E29"/>
    <mergeCell ref="I29:M29"/>
    <mergeCell ref="A24:E24"/>
    <mergeCell ref="I24:M24"/>
    <mergeCell ref="A25:E25"/>
    <mergeCell ref="A10:B10"/>
    <mergeCell ref="A11:B11"/>
    <mergeCell ref="I25:M25"/>
    <mergeCell ref="J23:M23"/>
    <mergeCell ref="A23:E23"/>
  </mergeCells>
  <printOptions horizontalCentered="1"/>
  <pageMargins left="0.47" right="0.37" top="0.19" bottom="0.14" header="0.12" footer="0.25"/>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8"/>
  </sheetPr>
  <dimension ref="A1:T34"/>
  <sheetViews>
    <sheetView view="pageBreakPreview" zoomScale="80" zoomScaleSheetLayoutView="80" zoomScalePageLayoutView="0" workbookViewId="0" topLeftCell="A10">
      <selection activeCell="H21" sqref="H21"/>
    </sheetView>
  </sheetViews>
  <sheetFormatPr defaultColWidth="9.00390625" defaultRowHeight="15.75"/>
  <cols>
    <col min="1" max="1" width="2.50390625" style="475" customWidth="1"/>
    <col min="2" max="2" width="15.25390625" style="475" customWidth="1"/>
    <col min="3" max="3" width="6.125" style="475" customWidth="1"/>
    <col min="4" max="4" width="9.125" style="475" customWidth="1"/>
    <col min="5" max="5" width="4.75390625" style="475" customWidth="1"/>
    <col min="6" max="6" width="10.50390625" style="475" customWidth="1"/>
    <col min="7" max="7" width="4.50390625" style="475" customWidth="1"/>
    <col min="8" max="8" width="11.50390625" style="475" customWidth="1"/>
    <col min="9" max="9" width="6.00390625" style="475" customWidth="1"/>
    <col min="10" max="10" width="6.25390625" style="475" customWidth="1"/>
    <col min="11" max="11" width="5.875" style="475" customWidth="1"/>
    <col min="12" max="12" width="5.50390625" style="475" customWidth="1"/>
    <col min="13" max="13" width="5.375" style="475" customWidth="1"/>
    <col min="14" max="14" width="6.125" style="475" customWidth="1"/>
    <col min="15" max="15" width="6.25390625" style="475" customWidth="1"/>
    <col min="16" max="16" width="7.75390625" style="475" customWidth="1"/>
    <col min="17" max="17" width="5.75390625" style="475" customWidth="1"/>
    <col min="18" max="18" width="4.875" style="475" customWidth="1"/>
    <col min="19" max="19" width="6.00390625" style="475" customWidth="1"/>
    <col min="20" max="20" width="6.125" style="475" customWidth="1"/>
    <col min="21" max="16384" width="9.00390625" style="475" customWidth="1"/>
  </cols>
  <sheetData>
    <row r="1" spans="1:20" ht="18" customHeight="1">
      <c r="A1" s="1947" t="s">
        <v>306</v>
      </c>
      <c r="B1" s="1947"/>
      <c r="C1" s="1947"/>
      <c r="D1" s="1947"/>
      <c r="E1" s="1836" t="s">
        <v>646</v>
      </c>
      <c r="F1" s="1836"/>
      <c r="G1" s="1836"/>
      <c r="H1" s="1836"/>
      <c r="I1" s="1836"/>
      <c r="J1" s="1836"/>
      <c r="K1" s="1836"/>
      <c r="L1" s="1836"/>
      <c r="M1" s="1836"/>
      <c r="N1" s="1836"/>
      <c r="O1" s="1836"/>
      <c r="P1" s="476" t="s">
        <v>382</v>
      </c>
      <c r="Q1" s="565"/>
      <c r="R1" s="565"/>
      <c r="S1" s="565"/>
      <c r="T1" s="565"/>
    </row>
    <row r="2" spans="1:20" ht="20.25" customHeight="1">
      <c r="A2" s="618" t="s">
        <v>333</v>
      </c>
      <c r="B2" s="618" t="s">
        <v>333</v>
      </c>
      <c r="C2" s="618"/>
      <c r="D2" s="618"/>
      <c r="E2" s="1836"/>
      <c r="F2" s="1836"/>
      <c r="G2" s="1836"/>
      <c r="H2" s="1836"/>
      <c r="I2" s="1836"/>
      <c r="J2" s="1836"/>
      <c r="K2" s="1836"/>
      <c r="L2" s="1836"/>
      <c r="M2" s="1836"/>
      <c r="N2" s="1836"/>
      <c r="O2" s="1836"/>
      <c r="P2" s="605" t="str">
        <f>'Thong tin'!B4</f>
        <v>CTHADS TRÀ VINH</v>
      </c>
      <c r="Q2" s="565"/>
      <c r="R2" s="565"/>
      <c r="S2" s="565"/>
      <c r="T2" s="565"/>
    </row>
    <row r="3" spans="1:20" ht="15" customHeight="1">
      <c r="A3" s="618" t="s">
        <v>334</v>
      </c>
      <c r="B3" s="618" t="s">
        <v>334</v>
      </c>
      <c r="C3" s="618"/>
      <c r="D3" s="618"/>
      <c r="E3" s="1836"/>
      <c r="F3" s="1836"/>
      <c r="G3" s="1836"/>
      <c r="H3" s="1836"/>
      <c r="I3" s="1836"/>
      <c r="J3" s="1836"/>
      <c r="K3" s="1836"/>
      <c r="L3" s="1836"/>
      <c r="M3" s="1836"/>
      <c r="N3" s="1836"/>
      <c r="O3" s="1836"/>
      <c r="P3" s="476" t="s">
        <v>450</v>
      </c>
      <c r="Q3" s="476"/>
      <c r="R3" s="476"/>
      <c r="S3" s="569"/>
      <c r="T3" s="569"/>
    </row>
    <row r="4" spans="1:20" ht="15.75" customHeight="1">
      <c r="A4" s="621" t="s">
        <v>652</v>
      </c>
      <c r="B4" s="621" t="s">
        <v>652</v>
      </c>
      <c r="C4" s="621"/>
      <c r="D4" s="621"/>
      <c r="E4" s="1953" t="str">
        <f>'Thong tin'!B3</f>
        <v>12 tháng / năm 2019</v>
      </c>
      <c r="F4" s="1953"/>
      <c r="G4" s="1953"/>
      <c r="H4" s="1953"/>
      <c r="I4" s="1953"/>
      <c r="J4" s="1953"/>
      <c r="K4" s="1953"/>
      <c r="L4" s="1953"/>
      <c r="M4" s="1953"/>
      <c r="N4" s="1953"/>
      <c r="O4" s="1953"/>
      <c r="P4" s="565" t="s">
        <v>394</v>
      </c>
      <c r="Q4" s="476"/>
      <c r="R4" s="476"/>
      <c r="S4" s="569"/>
      <c r="T4" s="569"/>
    </row>
    <row r="5" spans="1:18" ht="24" customHeight="1">
      <c r="A5" s="570"/>
      <c r="B5" s="570"/>
      <c r="C5" s="570"/>
      <c r="F5" s="1948"/>
      <c r="G5" s="1948"/>
      <c r="H5" s="1948"/>
      <c r="I5" s="1948"/>
      <c r="J5" s="1948"/>
      <c r="K5" s="1948"/>
      <c r="L5" s="1948"/>
      <c r="M5" s="1948"/>
      <c r="N5" s="1948"/>
      <c r="O5" s="1948"/>
      <c r="P5" s="533" t="s">
        <v>426</v>
      </c>
      <c r="Q5" s="571"/>
      <c r="R5" s="571"/>
    </row>
    <row r="6" spans="1:20" s="572" customFormat="1" ht="18" customHeight="1">
      <c r="A6" s="1940" t="s">
        <v>68</v>
      </c>
      <c r="B6" s="1942"/>
      <c r="C6" s="1881" t="s">
        <v>38</v>
      </c>
      <c r="D6" s="1894"/>
      <c r="E6" s="1881" t="s">
        <v>7</v>
      </c>
      <c r="F6" s="1935"/>
      <c r="G6" s="1935"/>
      <c r="H6" s="1935"/>
      <c r="I6" s="1935"/>
      <c r="J6" s="1935"/>
      <c r="K6" s="1935"/>
      <c r="L6" s="1935"/>
      <c r="M6" s="1935"/>
      <c r="N6" s="1935"/>
      <c r="O6" s="1935"/>
      <c r="P6" s="1935"/>
      <c r="Q6" s="1935"/>
      <c r="R6" s="1935"/>
      <c r="S6" s="1935"/>
      <c r="T6" s="1894"/>
    </row>
    <row r="7" spans="1:20" s="572" customFormat="1" ht="22.5" customHeight="1">
      <c r="A7" s="1951"/>
      <c r="B7" s="1952"/>
      <c r="C7" s="1891" t="s">
        <v>427</v>
      </c>
      <c r="D7" s="1891" t="s">
        <v>428</v>
      </c>
      <c r="E7" s="1881" t="s">
        <v>307</v>
      </c>
      <c r="F7" s="1954"/>
      <c r="G7" s="1954"/>
      <c r="H7" s="1954"/>
      <c r="I7" s="1954"/>
      <c r="J7" s="1954"/>
      <c r="K7" s="1954"/>
      <c r="L7" s="1955"/>
      <c r="M7" s="1881" t="s">
        <v>429</v>
      </c>
      <c r="N7" s="1935"/>
      <c r="O7" s="1935"/>
      <c r="P7" s="1935"/>
      <c r="Q7" s="1935"/>
      <c r="R7" s="1935"/>
      <c r="S7" s="1935"/>
      <c r="T7" s="1894"/>
    </row>
    <row r="8" spans="1:20" s="572" customFormat="1" ht="42.75" customHeight="1">
      <c r="A8" s="1951"/>
      <c r="B8" s="1952"/>
      <c r="C8" s="1892"/>
      <c r="D8" s="1892"/>
      <c r="E8" s="1871" t="s">
        <v>430</v>
      </c>
      <c r="F8" s="1871"/>
      <c r="G8" s="1881" t="s">
        <v>431</v>
      </c>
      <c r="H8" s="1935"/>
      <c r="I8" s="1935"/>
      <c r="J8" s="1935"/>
      <c r="K8" s="1935"/>
      <c r="L8" s="1894"/>
      <c r="M8" s="1871" t="s">
        <v>432</v>
      </c>
      <c r="N8" s="1871"/>
      <c r="O8" s="1881" t="s">
        <v>431</v>
      </c>
      <c r="P8" s="1935"/>
      <c r="Q8" s="1935"/>
      <c r="R8" s="1935"/>
      <c r="S8" s="1935"/>
      <c r="T8" s="1894"/>
    </row>
    <row r="9" spans="1:20" s="572" customFormat="1" ht="35.25" customHeight="1">
      <c r="A9" s="1951"/>
      <c r="B9" s="1952"/>
      <c r="C9" s="1892"/>
      <c r="D9" s="1892"/>
      <c r="E9" s="1891" t="s">
        <v>308</v>
      </c>
      <c r="F9" s="1891" t="s">
        <v>309</v>
      </c>
      <c r="G9" s="1945" t="s">
        <v>310</v>
      </c>
      <c r="H9" s="1946"/>
      <c r="I9" s="1945" t="s">
        <v>311</v>
      </c>
      <c r="J9" s="1946"/>
      <c r="K9" s="1945" t="s">
        <v>312</v>
      </c>
      <c r="L9" s="1946"/>
      <c r="M9" s="1891" t="s">
        <v>313</v>
      </c>
      <c r="N9" s="1891" t="s">
        <v>309</v>
      </c>
      <c r="O9" s="1945" t="s">
        <v>310</v>
      </c>
      <c r="P9" s="1946"/>
      <c r="Q9" s="1945" t="s">
        <v>314</v>
      </c>
      <c r="R9" s="1946"/>
      <c r="S9" s="1945" t="s">
        <v>315</v>
      </c>
      <c r="T9" s="1946"/>
    </row>
    <row r="10" spans="1:20" s="572" customFormat="1" ht="25.5" customHeight="1">
      <c r="A10" s="1945"/>
      <c r="B10" s="1946"/>
      <c r="C10" s="1893"/>
      <c r="D10" s="1893"/>
      <c r="E10" s="1893"/>
      <c r="F10" s="1893"/>
      <c r="G10" s="538" t="s">
        <v>313</v>
      </c>
      <c r="H10" s="538" t="s">
        <v>309</v>
      </c>
      <c r="I10" s="541" t="s">
        <v>313</v>
      </c>
      <c r="J10" s="538" t="s">
        <v>309</v>
      </c>
      <c r="K10" s="541" t="s">
        <v>313</v>
      </c>
      <c r="L10" s="538" t="s">
        <v>309</v>
      </c>
      <c r="M10" s="1893"/>
      <c r="N10" s="1893"/>
      <c r="O10" s="538" t="s">
        <v>313</v>
      </c>
      <c r="P10" s="538" t="s">
        <v>309</v>
      </c>
      <c r="Q10" s="541" t="s">
        <v>313</v>
      </c>
      <c r="R10" s="538" t="s">
        <v>309</v>
      </c>
      <c r="S10" s="541" t="s">
        <v>313</v>
      </c>
      <c r="T10" s="538" t="s">
        <v>309</v>
      </c>
    </row>
    <row r="11" spans="1:20" s="543" customFormat="1" ht="12.75">
      <c r="A11" s="1949" t="s">
        <v>6</v>
      </c>
      <c r="B11" s="1950"/>
      <c r="C11" s="573">
        <v>1</v>
      </c>
      <c r="D11" s="542">
        <v>2</v>
      </c>
      <c r="E11" s="573">
        <v>3</v>
      </c>
      <c r="F11" s="542">
        <v>4</v>
      </c>
      <c r="G11" s="573">
        <v>5</v>
      </c>
      <c r="H11" s="542">
        <v>6</v>
      </c>
      <c r="I11" s="573">
        <v>7</v>
      </c>
      <c r="J11" s="542">
        <v>8</v>
      </c>
      <c r="K11" s="573">
        <v>9</v>
      </c>
      <c r="L11" s="542">
        <v>10</v>
      </c>
      <c r="M11" s="573">
        <v>11</v>
      </c>
      <c r="N11" s="542">
        <v>12</v>
      </c>
      <c r="O11" s="573">
        <v>13</v>
      </c>
      <c r="P11" s="542">
        <v>14</v>
      </c>
      <c r="Q11" s="573">
        <v>15</v>
      </c>
      <c r="R11" s="542">
        <v>16</v>
      </c>
      <c r="S11" s="573">
        <v>17</v>
      </c>
      <c r="T11" s="542">
        <v>18</v>
      </c>
    </row>
    <row r="12" spans="1:20" s="489" customFormat="1" ht="15.75" customHeight="1">
      <c r="A12" s="1896" t="s">
        <v>678</v>
      </c>
      <c r="B12" s="1896"/>
      <c r="C12" s="940">
        <f aca="true" t="shared" si="0" ref="C12:T12">SUM(C13:C14)</f>
        <v>2</v>
      </c>
      <c r="D12" s="940">
        <f t="shared" si="0"/>
        <v>2844000</v>
      </c>
      <c r="E12" s="940">
        <f t="shared" si="0"/>
        <v>2</v>
      </c>
      <c r="F12" s="940">
        <f t="shared" si="0"/>
        <v>2844000</v>
      </c>
      <c r="G12" s="940">
        <f t="shared" si="0"/>
        <v>2</v>
      </c>
      <c r="H12" s="940">
        <f t="shared" si="0"/>
        <v>2844000</v>
      </c>
      <c r="I12" s="940">
        <f t="shared" si="0"/>
        <v>0</v>
      </c>
      <c r="J12" s="940">
        <f t="shared" si="0"/>
        <v>0</v>
      </c>
      <c r="K12" s="940">
        <f t="shared" si="0"/>
        <v>0</v>
      </c>
      <c r="L12" s="940">
        <f t="shared" si="0"/>
        <v>0</v>
      </c>
      <c r="M12" s="940">
        <f t="shared" si="0"/>
        <v>0</v>
      </c>
      <c r="N12" s="940">
        <f t="shared" si="0"/>
        <v>0</v>
      </c>
      <c r="O12" s="940">
        <f t="shared" si="0"/>
        <v>0</v>
      </c>
      <c r="P12" s="940">
        <f t="shared" si="0"/>
        <v>0</v>
      </c>
      <c r="Q12" s="940">
        <f t="shared" si="0"/>
        <v>0</v>
      </c>
      <c r="R12" s="940">
        <f t="shared" si="0"/>
        <v>0</v>
      </c>
      <c r="S12" s="940">
        <f t="shared" si="0"/>
        <v>0</v>
      </c>
      <c r="T12" s="940">
        <f t="shared" si="0"/>
        <v>0</v>
      </c>
    </row>
    <row r="13" spans="1:20" s="489" customFormat="1" ht="15.75" customHeight="1">
      <c r="A13" s="937" t="s">
        <v>0</v>
      </c>
      <c r="B13" s="938" t="s">
        <v>677</v>
      </c>
      <c r="C13" s="940">
        <f>+E13+M13</f>
        <v>0</v>
      </c>
      <c r="D13" s="941">
        <f>+F13+N13</f>
        <v>0</v>
      </c>
      <c r="E13" s="942"/>
      <c r="F13" s="942"/>
      <c r="G13" s="942"/>
      <c r="H13" s="942"/>
      <c r="I13" s="942"/>
      <c r="J13" s="942"/>
      <c r="K13" s="942"/>
      <c r="L13" s="942"/>
      <c r="M13" s="942"/>
      <c r="N13" s="942"/>
      <c r="O13" s="942"/>
      <c r="P13" s="942"/>
      <c r="Q13" s="942"/>
      <c r="R13" s="942"/>
      <c r="S13" s="942"/>
      <c r="T13" s="942"/>
    </row>
    <row r="14" spans="1:20" s="489" customFormat="1" ht="15.75" customHeight="1">
      <c r="A14" s="939" t="s">
        <v>1</v>
      </c>
      <c r="B14" s="938" t="s">
        <v>676</v>
      </c>
      <c r="C14" s="940">
        <f aca="true" t="shared" si="1" ref="C14:T14">SUM(C15:C23)</f>
        <v>2</v>
      </c>
      <c r="D14" s="940">
        <f t="shared" si="1"/>
        <v>2844000</v>
      </c>
      <c r="E14" s="940">
        <f t="shared" si="1"/>
        <v>2</v>
      </c>
      <c r="F14" s="940">
        <f t="shared" si="1"/>
        <v>2844000</v>
      </c>
      <c r="G14" s="940">
        <f t="shared" si="1"/>
        <v>2</v>
      </c>
      <c r="H14" s="940">
        <f t="shared" si="1"/>
        <v>2844000</v>
      </c>
      <c r="I14" s="940">
        <f t="shared" si="1"/>
        <v>0</v>
      </c>
      <c r="J14" s="940">
        <f t="shared" si="1"/>
        <v>0</v>
      </c>
      <c r="K14" s="940">
        <f t="shared" si="1"/>
        <v>0</v>
      </c>
      <c r="L14" s="940">
        <f t="shared" si="1"/>
        <v>0</v>
      </c>
      <c r="M14" s="940">
        <f t="shared" si="1"/>
        <v>0</v>
      </c>
      <c r="N14" s="940">
        <f t="shared" si="1"/>
        <v>0</v>
      </c>
      <c r="O14" s="940">
        <f t="shared" si="1"/>
        <v>0</v>
      </c>
      <c r="P14" s="940">
        <f t="shared" si="1"/>
        <v>0</v>
      </c>
      <c r="Q14" s="940">
        <f t="shared" si="1"/>
        <v>0</v>
      </c>
      <c r="R14" s="940">
        <f t="shared" si="1"/>
        <v>0</v>
      </c>
      <c r="S14" s="940">
        <f t="shared" si="1"/>
        <v>0</v>
      </c>
      <c r="T14" s="940">
        <f t="shared" si="1"/>
        <v>0</v>
      </c>
    </row>
    <row r="15" spans="1:20" s="489" customFormat="1" ht="15.75" customHeight="1">
      <c r="A15" s="939" t="s">
        <v>51</v>
      </c>
      <c r="B15" s="938" t="s">
        <v>669</v>
      </c>
      <c r="C15" s="940">
        <f aca="true" t="shared" si="2" ref="C15:C22">+E15+M15</f>
        <v>0</v>
      </c>
      <c r="D15" s="941">
        <f aca="true" t="shared" si="3" ref="D15:D22">+F15+N15</f>
        <v>0</v>
      </c>
      <c r="E15" s="942"/>
      <c r="F15" s="942"/>
      <c r="G15" s="942"/>
      <c r="H15" s="942"/>
      <c r="I15" s="942"/>
      <c r="J15" s="942"/>
      <c r="K15" s="942"/>
      <c r="L15" s="942"/>
      <c r="M15" s="942"/>
      <c r="N15" s="942"/>
      <c r="O15" s="942"/>
      <c r="P15" s="942"/>
      <c r="Q15" s="942"/>
      <c r="R15" s="942"/>
      <c r="S15" s="942"/>
      <c r="T15" s="942"/>
    </row>
    <row r="16" spans="1:20" s="489" customFormat="1" ht="15.75" customHeight="1">
      <c r="A16" s="939" t="s">
        <v>52</v>
      </c>
      <c r="B16" s="938" t="s">
        <v>668</v>
      </c>
      <c r="C16" s="940">
        <f t="shared" si="2"/>
        <v>0</v>
      </c>
      <c r="D16" s="941">
        <f t="shared" si="3"/>
        <v>0</v>
      </c>
      <c r="E16" s="942"/>
      <c r="F16" s="942"/>
      <c r="G16" s="942"/>
      <c r="H16" s="942"/>
      <c r="I16" s="942"/>
      <c r="J16" s="942"/>
      <c r="K16" s="942"/>
      <c r="L16" s="942"/>
      <c r="M16" s="942"/>
      <c r="N16" s="942"/>
      <c r="O16" s="942"/>
      <c r="P16" s="942"/>
      <c r="Q16" s="942"/>
      <c r="R16" s="942"/>
      <c r="S16" s="942"/>
      <c r="T16" s="942"/>
    </row>
    <row r="17" spans="1:20" s="489" customFormat="1" ht="15.75" customHeight="1">
      <c r="A17" s="939" t="s">
        <v>57</v>
      </c>
      <c r="B17" s="938" t="s">
        <v>667</v>
      </c>
      <c r="C17" s="940">
        <f t="shared" si="2"/>
        <v>0</v>
      </c>
      <c r="D17" s="941">
        <f t="shared" si="3"/>
        <v>0</v>
      </c>
      <c r="E17" s="942"/>
      <c r="F17" s="942"/>
      <c r="G17" s="942"/>
      <c r="H17" s="942"/>
      <c r="I17" s="942"/>
      <c r="J17" s="942"/>
      <c r="K17" s="942"/>
      <c r="L17" s="942"/>
      <c r="M17" s="942"/>
      <c r="N17" s="942"/>
      <c r="O17" s="942"/>
      <c r="P17" s="942"/>
      <c r="Q17" s="942"/>
      <c r="R17" s="942"/>
      <c r="S17" s="942"/>
      <c r="T17" s="942"/>
    </row>
    <row r="18" spans="1:20" s="489" customFormat="1" ht="15.75" customHeight="1">
      <c r="A18" s="939" t="s">
        <v>69</v>
      </c>
      <c r="B18" s="938" t="s">
        <v>666</v>
      </c>
      <c r="C18" s="940">
        <f t="shared" si="2"/>
        <v>0</v>
      </c>
      <c r="D18" s="941">
        <f t="shared" si="3"/>
        <v>0</v>
      </c>
      <c r="E18" s="942"/>
      <c r="F18" s="942"/>
      <c r="G18" s="942"/>
      <c r="H18" s="942"/>
      <c r="I18" s="942"/>
      <c r="J18" s="942"/>
      <c r="K18" s="942"/>
      <c r="L18" s="942"/>
      <c r="M18" s="942"/>
      <c r="N18" s="942"/>
      <c r="O18" s="942"/>
      <c r="P18" s="942"/>
      <c r="Q18" s="942"/>
      <c r="R18" s="942"/>
      <c r="S18" s="942"/>
      <c r="T18" s="942"/>
    </row>
    <row r="19" spans="1:20" s="489" customFormat="1" ht="15.75" customHeight="1">
      <c r="A19" s="939" t="s">
        <v>70</v>
      </c>
      <c r="B19" s="938" t="s">
        <v>665</v>
      </c>
      <c r="C19" s="940">
        <f t="shared" si="2"/>
        <v>0</v>
      </c>
      <c r="D19" s="941">
        <f t="shared" si="3"/>
        <v>0</v>
      </c>
      <c r="E19" s="942"/>
      <c r="F19" s="942"/>
      <c r="G19" s="942"/>
      <c r="H19" s="942"/>
      <c r="I19" s="942"/>
      <c r="J19" s="942"/>
      <c r="K19" s="942"/>
      <c r="L19" s="942"/>
      <c r="M19" s="942"/>
      <c r="N19" s="942"/>
      <c r="O19" s="942"/>
      <c r="P19" s="942"/>
      <c r="Q19" s="942"/>
      <c r="R19" s="942"/>
      <c r="S19" s="942"/>
      <c r="T19" s="942"/>
    </row>
    <row r="20" spans="1:20" s="489" customFormat="1" ht="15.75" customHeight="1">
      <c r="A20" s="939" t="s">
        <v>71</v>
      </c>
      <c r="B20" s="938" t="s">
        <v>664</v>
      </c>
      <c r="C20" s="940">
        <f t="shared" si="2"/>
        <v>0</v>
      </c>
      <c r="D20" s="941">
        <f t="shared" si="3"/>
        <v>0</v>
      </c>
      <c r="E20" s="942"/>
      <c r="F20" s="942"/>
      <c r="G20" s="942"/>
      <c r="H20" s="942"/>
      <c r="I20" s="942"/>
      <c r="J20" s="942"/>
      <c r="K20" s="942"/>
      <c r="L20" s="942"/>
      <c r="M20" s="942"/>
      <c r="N20" s="942"/>
      <c r="O20" s="942"/>
      <c r="P20" s="942"/>
      <c r="Q20" s="942"/>
      <c r="R20" s="942"/>
      <c r="S20" s="942"/>
      <c r="T20" s="942"/>
    </row>
    <row r="21" spans="1:20" s="489" customFormat="1" ht="15.75" customHeight="1">
      <c r="A21" s="939" t="s">
        <v>72</v>
      </c>
      <c r="B21" s="938" t="s">
        <v>663</v>
      </c>
      <c r="C21" s="940">
        <f t="shared" si="2"/>
        <v>0</v>
      </c>
      <c r="D21" s="941">
        <f t="shared" si="3"/>
        <v>0</v>
      </c>
      <c r="E21" s="942"/>
      <c r="F21" s="942"/>
      <c r="G21" s="942"/>
      <c r="H21" s="942"/>
      <c r="I21" s="942"/>
      <c r="J21" s="942"/>
      <c r="K21" s="942"/>
      <c r="L21" s="942"/>
      <c r="M21" s="942"/>
      <c r="N21" s="942"/>
      <c r="O21" s="942"/>
      <c r="P21" s="942"/>
      <c r="Q21" s="942"/>
      <c r="R21" s="942"/>
      <c r="S21" s="942"/>
      <c r="T21" s="942"/>
    </row>
    <row r="22" spans="1:20" s="489" customFormat="1" ht="15.75" customHeight="1">
      <c r="A22" s="939" t="s">
        <v>73</v>
      </c>
      <c r="B22" s="938" t="s">
        <v>662</v>
      </c>
      <c r="C22" s="940">
        <f t="shared" si="2"/>
        <v>0</v>
      </c>
      <c r="D22" s="941">
        <f t="shared" si="3"/>
        <v>0</v>
      </c>
      <c r="E22" s="942"/>
      <c r="F22" s="942"/>
      <c r="G22" s="942"/>
      <c r="H22" s="942"/>
      <c r="I22" s="942"/>
      <c r="J22" s="942"/>
      <c r="K22" s="942"/>
      <c r="L22" s="942"/>
      <c r="M22" s="942"/>
      <c r="N22" s="942"/>
      <c r="O22" s="942"/>
      <c r="P22" s="942"/>
      <c r="Q22" s="942"/>
      <c r="R22" s="942"/>
      <c r="S22" s="942"/>
      <c r="T22" s="942"/>
    </row>
    <row r="23" spans="1:20" s="489" customFormat="1" ht="17.25" customHeight="1">
      <c r="A23" s="939" t="s">
        <v>74</v>
      </c>
      <c r="B23" s="938" t="s">
        <v>661</v>
      </c>
      <c r="C23" s="936">
        <v>2</v>
      </c>
      <c r="D23" s="921">
        <v>2844000</v>
      </c>
      <c r="E23" s="920">
        <v>2</v>
      </c>
      <c r="F23" s="921">
        <v>2844000</v>
      </c>
      <c r="G23" s="920">
        <v>2</v>
      </c>
      <c r="H23" s="921">
        <v>2844000</v>
      </c>
      <c r="I23" s="920">
        <v>0</v>
      </c>
      <c r="J23" s="920">
        <v>0</v>
      </c>
      <c r="K23" s="920">
        <v>0</v>
      </c>
      <c r="L23" s="920">
        <v>0</v>
      </c>
      <c r="M23" s="920">
        <v>0</v>
      </c>
      <c r="N23" s="920">
        <v>0</v>
      </c>
      <c r="O23" s="920">
        <v>0</v>
      </c>
      <c r="P23" s="920">
        <v>0</v>
      </c>
      <c r="Q23" s="920">
        <v>0</v>
      </c>
      <c r="R23" s="920">
        <v>0</v>
      </c>
      <c r="S23" s="920">
        <v>0</v>
      </c>
      <c r="T23" s="920">
        <v>0</v>
      </c>
    </row>
    <row r="24" ht="17.25" customHeight="1"/>
    <row r="25" spans="1:20" ht="17.25" customHeight="1">
      <c r="A25" s="491"/>
      <c r="B25" s="1830"/>
      <c r="C25" s="1830"/>
      <c r="D25" s="1830"/>
      <c r="E25" s="1830"/>
      <c r="F25" s="1830"/>
      <c r="G25" s="1830"/>
      <c r="H25" s="551"/>
      <c r="I25" s="551"/>
      <c r="J25" s="588"/>
      <c r="K25" s="551"/>
      <c r="L25" s="1870" t="str">
        <f>'Thong tin'!B8</f>
        <v>Trà Vinh, ngày 01 tháng 9 năm 2019</v>
      </c>
      <c r="M25" s="1870"/>
      <c r="N25" s="1870"/>
      <c r="O25" s="1870"/>
      <c r="P25" s="1870"/>
      <c r="Q25" s="1870"/>
      <c r="R25" s="1870"/>
      <c r="S25" s="1870"/>
      <c r="T25" s="1870"/>
    </row>
    <row r="26" spans="1:20" ht="17.25" customHeight="1">
      <c r="A26" s="491"/>
      <c r="B26" s="1832" t="s">
        <v>43</v>
      </c>
      <c r="C26" s="1832"/>
      <c r="D26" s="1832"/>
      <c r="E26" s="1832"/>
      <c r="F26" s="1832"/>
      <c r="G26" s="1832"/>
      <c r="H26" s="526"/>
      <c r="I26" s="526"/>
      <c r="J26" s="526"/>
      <c r="K26" s="526"/>
      <c r="L26" s="1824" t="str">
        <f>'Thong tin'!B7</f>
        <v>PHÓ CỤC TRƯỞNG</v>
      </c>
      <c r="M26" s="1824"/>
      <c r="N26" s="1824"/>
      <c r="O26" s="1824"/>
      <c r="P26" s="1824"/>
      <c r="Q26" s="1824"/>
      <c r="R26" s="1824"/>
      <c r="S26" s="1824"/>
      <c r="T26" s="1824"/>
    </row>
    <row r="27" spans="1:20" s="575" customFormat="1" ht="18.75">
      <c r="A27" s="574"/>
      <c r="B27" s="1823"/>
      <c r="C27" s="1823"/>
      <c r="D27" s="1823"/>
      <c r="E27" s="1823"/>
      <c r="F27" s="1823"/>
      <c r="G27" s="606"/>
      <c r="H27" s="606"/>
      <c r="I27" s="606"/>
      <c r="J27" s="606"/>
      <c r="K27" s="606"/>
      <c r="L27" s="1824"/>
      <c r="M27" s="1824"/>
      <c r="N27" s="1824"/>
      <c r="O27" s="1824"/>
      <c r="P27" s="1824"/>
      <c r="Q27" s="1824"/>
      <c r="R27" s="1824"/>
      <c r="S27" s="1824"/>
      <c r="T27" s="1824"/>
    </row>
    <row r="28" spans="1:20" s="575" customFormat="1" ht="18.75">
      <c r="A28" s="574"/>
      <c r="B28" s="589"/>
      <c r="C28" s="589"/>
      <c r="D28" s="589"/>
      <c r="E28" s="589"/>
      <c r="F28" s="589"/>
      <c r="G28" s="606"/>
      <c r="H28" s="606"/>
      <c r="I28" s="606"/>
      <c r="J28" s="606"/>
      <c r="K28" s="606"/>
      <c r="L28" s="528"/>
      <c r="M28" s="528"/>
      <c r="N28" s="528"/>
      <c r="O28" s="528"/>
      <c r="P28" s="528"/>
      <c r="Q28" s="528"/>
      <c r="R28" s="528"/>
      <c r="S28" s="528"/>
      <c r="T28" s="528"/>
    </row>
    <row r="29" spans="1:20" s="575" customFormat="1" ht="18.75">
      <c r="A29" s="574"/>
      <c r="B29" s="589"/>
      <c r="C29" s="589"/>
      <c r="D29" s="589"/>
      <c r="E29" s="589"/>
      <c r="F29" s="589"/>
      <c r="G29" s="606"/>
      <c r="H29" s="606"/>
      <c r="I29" s="606"/>
      <c r="J29" s="606"/>
      <c r="K29" s="606"/>
      <c r="L29" s="528"/>
      <c r="M29" s="528"/>
      <c r="N29" s="528"/>
      <c r="O29" s="528"/>
      <c r="P29" s="528"/>
      <c r="Q29" s="528"/>
      <c r="R29" s="528"/>
      <c r="S29" s="528"/>
      <c r="T29" s="528"/>
    </row>
    <row r="30" spans="1:20" s="575" customFormat="1" ht="18.75">
      <c r="A30" s="574"/>
      <c r="B30" s="606"/>
      <c r="C30" s="606"/>
      <c r="D30" s="606"/>
      <c r="E30" s="606"/>
      <c r="F30" s="606"/>
      <c r="G30" s="606"/>
      <c r="H30" s="606"/>
      <c r="I30" s="606"/>
      <c r="J30" s="606"/>
      <c r="K30" s="606"/>
      <c r="L30" s="606"/>
      <c r="M30" s="606"/>
      <c r="N30" s="606"/>
      <c r="O30" s="606"/>
      <c r="P30" s="606"/>
      <c r="Q30" s="606"/>
      <c r="R30" s="606"/>
      <c r="S30" s="606"/>
      <c r="T30" s="606"/>
    </row>
    <row r="31" spans="2:20" ht="18">
      <c r="B31" s="588"/>
      <c r="C31" s="588"/>
      <c r="D31" s="588"/>
      <c r="E31" s="588"/>
      <c r="F31" s="588"/>
      <c r="G31" s="588"/>
      <c r="H31" s="588"/>
      <c r="I31" s="588"/>
      <c r="J31" s="588"/>
      <c r="K31" s="588"/>
      <c r="L31" s="588"/>
      <c r="M31" s="588"/>
      <c r="N31" s="588"/>
      <c r="O31" s="588"/>
      <c r="P31" s="588"/>
      <c r="Q31" s="588"/>
      <c r="R31" s="588"/>
      <c r="S31" s="588"/>
      <c r="T31" s="588"/>
    </row>
    <row r="32" spans="2:20" ht="18.75">
      <c r="B32" s="1746" t="str">
        <f>'Thong tin'!B5</f>
        <v>Nhan Quốc Hải</v>
      </c>
      <c r="C32" s="1746"/>
      <c r="D32" s="1746"/>
      <c r="E32" s="1746"/>
      <c r="F32" s="1746"/>
      <c r="G32" s="1746"/>
      <c r="H32" s="588"/>
      <c r="I32" s="588"/>
      <c r="J32" s="588"/>
      <c r="K32" s="588"/>
      <c r="L32" s="1746" t="str">
        <f>'Thong tin'!B6</f>
        <v>Nguyễn Minh Khiêm</v>
      </c>
      <c r="M32" s="1746"/>
      <c r="N32" s="1746"/>
      <c r="O32" s="1746"/>
      <c r="P32" s="1746"/>
      <c r="Q32" s="1746"/>
      <c r="R32" s="1746"/>
      <c r="S32" s="1746"/>
      <c r="T32" s="1746"/>
    </row>
    <row r="33" spans="2:20" ht="18.75">
      <c r="B33" s="493"/>
      <c r="C33" s="493"/>
      <c r="D33" s="493"/>
      <c r="E33" s="493"/>
      <c r="F33" s="493"/>
      <c r="G33" s="493"/>
      <c r="H33" s="568"/>
      <c r="I33" s="493"/>
      <c r="J33" s="493"/>
      <c r="K33" s="493"/>
      <c r="L33" s="493"/>
      <c r="M33" s="493"/>
      <c r="N33" s="493"/>
      <c r="O33" s="493"/>
      <c r="P33" s="493"/>
      <c r="Q33" s="493"/>
      <c r="R33" s="493"/>
      <c r="S33" s="493"/>
      <c r="T33" s="493"/>
    </row>
    <row r="34" spans="2:20" ht="18">
      <c r="B34" s="493"/>
      <c r="C34" s="493"/>
      <c r="D34" s="493"/>
      <c r="E34" s="493"/>
      <c r="F34" s="493"/>
      <c r="G34" s="493"/>
      <c r="H34" s="493"/>
      <c r="I34" s="493"/>
      <c r="J34" s="493"/>
      <c r="K34" s="493"/>
      <c r="L34" s="493"/>
      <c r="M34" s="493"/>
      <c r="N34" s="493"/>
      <c r="O34" s="493"/>
      <c r="P34" s="493"/>
      <c r="Q34" s="493"/>
      <c r="R34" s="493"/>
      <c r="S34" s="493"/>
      <c r="T34" s="493"/>
    </row>
  </sheetData>
  <sheetProtection/>
  <mergeCells count="35">
    <mergeCell ref="E9:E10"/>
    <mergeCell ref="F9:F10"/>
    <mergeCell ref="I9:J9"/>
    <mergeCell ref="K9:L9"/>
    <mergeCell ref="M9:M10"/>
    <mergeCell ref="N9:N10"/>
    <mergeCell ref="G9:H9"/>
    <mergeCell ref="E1:O3"/>
    <mergeCell ref="E4:O4"/>
    <mergeCell ref="G8:L8"/>
    <mergeCell ref="M8:N8"/>
    <mergeCell ref="O8:T8"/>
    <mergeCell ref="E7:L7"/>
    <mergeCell ref="M7:T7"/>
    <mergeCell ref="E8:F8"/>
    <mergeCell ref="A1:D1"/>
    <mergeCell ref="F5:O5"/>
    <mergeCell ref="A11:B11"/>
    <mergeCell ref="A12:B12"/>
    <mergeCell ref="B25:G25"/>
    <mergeCell ref="L25:T25"/>
    <mergeCell ref="A6:B10"/>
    <mergeCell ref="C6:D6"/>
    <mergeCell ref="E6:T6"/>
    <mergeCell ref="O9:P9"/>
    <mergeCell ref="C7:C10"/>
    <mergeCell ref="D7:D10"/>
    <mergeCell ref="B32:G32"/>
    <mergeCell ref="L32:T32"/>
    <mergeCell ref="B26:G26"/>
    <mergeCell ref="L26:T26"/>
    <mergeCell ref="B27:F27"/>
    <mergeCell ref="L27:T27"/>
    <mergeCell ref="S9:T9"/>
    <mergeCell ref="Q9:R9"/>
  </mergeCells>
  <printOptions horizontalCentered="1"/>
  <pageMargins left="0.55" right="0.28" top="0.21" bottom="0.18" header="0.11" footer="0.26"/>
  <pageSetup horizontalDpi="600" verticalDpi="600" orientation="landscape" paperSize="9" scale="95" r:id="rId1"/>
</worksheet>
</file>

<file path=xl/worksheets/sheet36.xml><?xml version="1.0" encoding="utf-8"?>
<worksheet xmlns="http://schemas.openxmlformats.org/spreadsheetml/2006/main" xmlns:r="http://schemas.openxmlformats.org/officeDocument/2006/relationships">
  <sheetPr>
    <tabColor indexed="63"/>
  </sheetPr>
  <dimension ref="A1:N34"/>
  <sheetViews>
    <sheetView view="pageBreakPreview" zoomScale="80" zoomScaleNormal="90" zoomScaleSheetLayoutView="80" zoomScalePageLayoutView="0" workbookViewId="0" topLeftCell="A1">
      <selection activeCell="G19" sqref="G19"/>
    </sheetView>
  </sheetViews>
  <sheetFormatPr defaultColWidth="8.00390625" defaultRowHeight="15.75"/>
  <cols>
    <col min="1" max="1" width="3.75390625" style="631" customWidth="1"/>
    <col min="2" max="2" width="19.25390625" style="657" customWidth="1"/>
    <col min="3" max="3" width="11.625" style="657" customWidth="1"/>
    <col min="4" max="4" width="12.50390625" style="657" customWidth="1"/>
    <col min="5" max="5" width="11.50390625" style="657" customWidth="1"/>
    <col min="6" max="6" width="10.875" style="657" customWidth="1"/>
    <col min="7" max="7" width="10.625" style="657" customWidth="1"/>
    <col min="8" max="8" width="11.00390625" style="657" customWidth="1"/>
    <col min="9" max="9" width="8.00390625" style="657" customWidth="1"/>
    <col min="10" max="10" width="10.75390625" style="657" customWidth="1"/>
    <col min="11" max="11" width="9.25390625" style="657" customWidth="1"/>
    <col min="12" max="12" width="9.875" style="657" customWidth="1"/>
    <col min="13" max="16384" width="8.00390625" style="657" customWidth="1"/>
  </cols>
  <sheetData>
    <row r="1" spans="1:12" ht="20.25" customHeight="1">
      <c r="A1" s="1976" t="s">
        <v>317</v>
      </c>
      <c r="B1" s="1976"/>
      <c r="C1" s="1976"/>
      <c r="D1" s="1977" t="s">
        <v>433</v>
      </c>
      <c r="E1" s="1977"/>
      <c r="F1" s="1977"/>
      <c r="G1" s="1977"/>
      <c r="H1" s="1977"/>
      <c r="I1" s="1977"/>
      <c r="J1" s="681" t="s">
        <v>680</v>
      </c>
      <c r="K1" s="681"/>
      <c r="L1" s="681"/>
    </row>
    <row r="2" spans="1:12" ht="18.75" customHeight="1">
      <c r="A2" s="1980" t="s">
        <v>392</v>
      </c>
      <c r="B2" s="1980"/>
      <c r="C2" s="1980"/>
      <c r="D2" s="1978" t="s">
        <v>318</v>
      </c>
      <c r="E2" s="1978"/>
      <c r="F2" s="1978"/>
      <c r="G2" s="1978"/>
      <c r="H2" s="1978"/>
      <c r="I2" s="1978"/>
      <c r="J2" s="1982" t="str">
        <f>'Thong tin'!B4</f>
        <v>CTHADS TRÀ VINH</v>
      </c>
      <c r="K2" s="1982"/>
      <c r="L2" s="1982"/>
    </row>
    <row r="3" spans="1:12" ht="16.5">
      <c r="A3" s="1980" t="s">
        <v>344</v>
      </c>
      <c r="B3" s="1980"/>
      <c r="C3" s="1980"/>
      <c r="D3" s="1979" t="str">
        <f>'Thong tin'!B3</f>
        <v>12 tháng / năm 2019</v>
      </c>
      <c r="E3" s="1979"/>
      <c r="F3" s="1979"/>
      <c r="G3" s="1979"/>
      <c r="H3" s="1979"/>
      <c r="I3" s="1979"/>
      <c r="J3" s="680" t="s">
        <v>679</v>
      </c>
      <c r="K3" s="680"/>
      <c r="L3" s="709" t="s">
        <v>747</v>
      </c>
    </row>
    <row r="4" spans="1:12" ht="15.75">
      <c r="A4" s="1988" t="s">
        <v>651</v>
      </c>
      <c r="B4" s="1988"/>
      <c r="C4" s="1988"/>
      <c r="D4" s="678"/>
      <c r="E4" s="678"/>
      <c r="J4" s="1983" t="s">
        <v>394</v>
      </c>
      <c r="K4" s="1984"/>
      <c r="L4" s="1984"/>
    </row>
    <row r="5" spans="1:12" ht="15.75">
      <c r="A5" s="679"/>
      <c r="B5" s="679"/>
      <c r="C5" s="678"/>
      <c r="D5" s="678"/>
      <c r="E5" s="678"/>
      <c r="J5" s="677" t="s">
        <v>438</v>
      </c>
      <c r="K5" s="676"/>
      <c r="L5" s="676"/>
    </row>
    <row r="6" spans="1:12" ht="15.75">
      <c r="A6" s="1989" t="s">
        <v>67</v>
      </c>
      <c r="B6" s="1990"/>
      <c r="C6" s="1958" t="s">
        <v>38</v>
      </c>
      <c r="D6" s="1959" t="s">
        <v>332</v>
      </c>
      <c r="E6" s="1959"/>
      <c r="F6" s="1959"/>
      <c r="G6" s="1959"/>
      <c r="H6" s="1959"/>
      <c r="I6" s="1959"/>
      <c r="J6" s="1959"/>
      <c r="K6" s="1959"/>
      <c r="L6" s="1959"/>
    </row>
    <row r="7" spans="1:12" ht="15.75">
      <c r="A7" s="1991"/>
      <c r="B7" s="1992"/>
      <c r="C7" s="1958"/>
      <c r="D7" s="1960" t="s">
        <v>200</v>
      </c>
      <c r="E7" s="1961"/>
      <c r="F7" s="1961"/>
      <c r="G7" s="1961"/>
      <c r="H7" s="1961"/>
      <c r="I7" s="1961"/>
      <c r="J7" s="1962"/>
      <c r="K7" s="1963" t="s">
        <v>201</v>
      </c>
      <c r="L7" s="1963" t="s">
        <v>202</v>
      </c>
    </row>
    <row r="8" spans="1:12" ht="15.75">
      <c r="A8" s="1991"/>
      <c r="B8" s="1992"/>
      <c r="C8" s="1958"/>
      <c r="D8" s="1958" t="s">
        <v>37</v>
      </c>
      <c r="E8" s="1968" t="s">
        <v>7</v>
      </c>
      <c r="F8" s="1969"/>
      <c r="G8" s="1969"/>
      <c r="H8" s="1969"/>
      <c r="I8" s="1969"/>
      <c r="J8" s="1970"/>
      <c r="K8" s="1964"/>
      <c r="L8" s="1966"/>
    </row>
    <row r="9" spans="1:12" ht="15.75">
      <c r="A9" s="1956"/>
      <c r="B9" s="1957"/>
      <c r="C9" s="1958"/>
      <c r="D9" s="1958"/>
      <c r="E9" s="943" t="s">
        <v>203</v>
      </c>
      <c r="F9" s="943" t="s">
        <v>204</v>
      </c>
      <c r="G9" s="943" t="s">
        <v>205</v>
      </c>
      <c r="H9" s="943" t="s">
        <v>206</v>
      </c>
      <c r="I9" s="943" t="s">
        <v>335</v>
      </c>
      <c r="J9" s="943" t="s">
        <v>207</v>
      </c>
      <c r="K9" s="1965"/>
      <c r="L9" s="1967"/>
    </row>
    <row r="10" spans="1:12" ht="15.75">
      <c r="A10" s="1956" t="s">
        <v>6</v>
      </c>
      <c r="B10" s="1957"/>
      <c r="C10" s="944">
        <v>1</v>
      </c>
      <c r="D10" s="945">
        <v>2</v>
      </c>
      <c r="E10" s="944">
        <v>3</v>
      </c>
      <c r="F10" s="945">
        <v>4</v>
      </c>
      <c r="G10" s="944">
        <v>5</v>
      </c>
      <c r="H10" s="945">
        <v>6</v>
      </c>
      <c r="I10" s="944">
        <v>7</v>
      </c>
      <c r="J10" s="945">
        <v>8</v>
      </c>
      <c r="K10" s="944">
        <v>9</v>
      </c>
      <c r="L10" s="945">
        <v>10</v>
      </c>
    </row>
    <row r="11" spans="1:12" s="675" customFormat="1" ht="18" customHeight="1">
      <c r="A11" s="1987" t="s">
        <v>678</v>
      </c>
      <c r="B11" s="1987"/>
      <c r="C11" s="669">
        <f aca="true" t="shared" si="0" ref="C11:L11">SUM(C12:C13)</f>
        <v>0</v>
      </c>
      <c r="D11" s="669">
        <f t="shared" si="0"/>
        <v>0</v>
      </c>
      <c r="E11" s="669">
        <f t="shared" si="0"/>
        <v>0</v>
      </c>
      <c r="F11" s="669">
        <f t="shared" si="0"/>
        <v>0</v>
      </c>
      <c r="G11" s="669">
        <f t="shared" si="0"/>
        <v>0</v>
      </c>
      <c r="H11" s="669">
        <f t="shared" si="0"/>
        <v>0</v>
      </c>
      <c r="I11" s="669">
        <f t="shared" si="0"/>
        <v>0</v>
      </c>
      <c r="J11" s="669">
        <f t="shared" si="0"/>
        <v>0</v>
      </c>
      <c r="K11" s="669">
        <f t="shared" si="0"/>
        <v>0</v>
      </c>
      <c r="L11" s="669">
        <f t="shared" si="0"/>
        <v>0</v>
      </c>
    </row>
    <row r="12" spans="1:14" ht="18" customHeight="1">
      <c r="A12" s="674" t="s">
        <v>0</v>
      </c>
      <c r="B12" s="673" t="s">
        <v>677</v>
      </c>
      <c r="C12" s="669">
        <f>+E12+G12</f>
        <v>0</v>
      </c>
      <c r="D12" s="669">
        <f>+F12+H12</f>
        <v>0</v>
      </c>
      <c r="E12" s="704"/>
      <c r="F12" s="704"/>
      <c r="G12" s="704"/>
      <c r="H12" s="704"/>
      <c r="I12" s="704"/>
      <c r="J12" s="704"/>
      <c r="K12" s="704"/>
      <c r="L12" s="704"/>
      <c r="M12" s="631"/>
      <c r="N12" s="631"/>
    </row>
    <row r="13" spans="1:14" ht="18" customHeight="1">
      <c r="A13" s="671" t="s">
        <v>1</v>
      </c>
      <c r="B13" s="672" t="s">
        <v>676</v>
      </c>
      <c r="C13" s="669">
        <f aca="true" t="shared" si="1" ref="C13:L13">SUM(C14:C22)</f>
        <v>0</v>
      </c>
      <c r="D13" s="669">
        <f t="shared" si="1"/>
        <v>0</v>
      </c>
      <c r="E13" s="669">
        <f t="shared" si="1"/>
        <v>0</v>
      </c>
      <c r="F13" s="669">
        <f t="shared" si="1"/>
        <v>0</v>
      </c>
      <c r="G13" s="669">
        <f t="shared" si="1"/>
        <v>0</v>
      </c>
      <c r="H13" s="669">
        <f t="shared" si="1"/>
        <v>0</v>
      </c>
      <c r="I13" s="669">
        <f t="shared" si="1"/>
        <v>0</v>
      </c>
      <c r="J13" s="669">
        <f t="shared" si="1"/>
        <v>0</v>
      </c>
      <c r="K13" s="669">
        <f t="shared" si="1"/>
        <v>0</v>
      </c>
      <c r="L13" s="669">
        <f t="shared" si="1"/>
        <v>0</v>
      </c>
      <c r="M13" s="631"/>
      <c r="N13" s="631"/>
    </row>
    <row r="14" spans="1:14" ht="18" customHeight="1">
      <c r="A14" s="671" t="s">
        <v>51</v>
      </c>
      <c r="B14" s="670" t="s">
        <v>669</v>
      </c>
      <c r="C14" s="669">
        <f aca="true" t="shared" si="2" ref="C14:C22">+E14+G14</f>
        <v>0</v>
      </c>
      <c r="D14" s="669">
        <f aca="true" t="shared" si="3" ref="D14:D22">+F14+H14</f>
        <v>0</v>
      </c>
      <c r="E14" s="704"/>
      <c r="F14" s="704"/>
      <c r="G14" s="704"/>
      <c r="H14" s="704"/>
      <c r="I14" s="704"/>
      <c r="J14" s="704"/>
      <c r="K14" s="704"/>
      <c r="L14" s="704"/>
      <c r="M14" s="631"/>
      <c r="N14" s="631"/>
    </row>
    <row r="15" spans="1:14" ht="18" customHeight="1">
      <c r="A15" s="671" t="s">
        <v>52</v>
      </c>
      <c r="B15" s="670" t="s">
        <v>668</v>
      </c>
      <c r="C15" s="669">
        <f t="shared" si="2"/>
        <v>0</v>
      </c>
      <c r="D15" s="669">
        <f t="shared" si="3"/>
        <v>0</v>
      </c>
      <c r="E15" s="704"/>
      <c r="F15" s="704"/>
      <c r="G15" s="704"/>
      <c r="H15" s="704"/>
      <c r="I15" s="704"/>
      <c r="J15" s="704"/>
      <c r="K15" s="704"/>
      <c r="L15" s="704"/>
      <c r="M15" s="631"/>
      <c r="N15" s="631"/>
    </row>
    <row r="16" spans="1:14" ht="18" customHeight="1">
      <c r="A16" s="671" t="s">
        <v>57</v>
      </c>
      <c r="B16" s="670" t="s">
        <v>667</v>
      </c>
      <c r="C16" s="669">
        <f t="shared" si="2"/>
        <v>0</v>
      </c>
      <c r="D16" s="669">
        <f t="shared" si="3"/>
        <v>0</v>
      </c>
      <c r="E16" s="704"/>
      <c r="F16" s="704"/>
      <c r="G16" s="704"/>
      <c r="H16" s="704"/>
      <c r="I16" s="704"/>
      <c r="J16" s="704"/>
      <c r="K16" s="704"/>
      <c r="L16" s="704"/>
      <c r="M16" s="631"/>
      <c r="N16" s="631"/>
    </row>
    <row r="17" spans="1:14" ht="18" customHeight="1">
      <c r="A17" s="671" t="s">
        <v>69</v>
      </c>
      <c r="B17" s="670" t="s">
        <v>666</v>
      </c>
      <c r="C17" s="669">
        <f t="shared" si="2"/>
        <v>0</v>
      </c>
      <c r="D17" s="669">
        <f t="shared" si="3"/>
        <v>0</v>
      </c>
      <c r="E17" s="704"/>
      <c r="F17" s="704"/>
      <c r="G17" s="704"/>
      <c r="H17" s="704"/>
      <c r="I17" s="704"/>
      <c r="J17" s="704"/>
      <c r="K17" s="704"/>
      <c r="L17" s="704"/>
      <c r="M17" s="631"/>
      <c r="N17" s="631"/>
    </row>
    <row r="18" spans="1:14" ht="18" customHeight="1">
      <c r="A18" s="671" t="s">
        <v>70</v>
      </c>
      <c r="B18" s="670" t="s">
        <v>665</v>
      </c>
      <c r="C18" s="669">
        <f t="shared" si="2"/>
        <v>0</v>
      </c>
      <c r="D18" s="669">
        <f t="shared" si="3"/>
        <v>0</v>
      </c>
      <c r="E18" s="704"/>
      <c r="F18" s="704"/>
      <c r="G18" s="704"/>
      <c r="H18" s="704"/>
      <c r="I18" s="704"/>
      <c r="J18" s="704"/>
      <c r="K18" s="704"/>
      <c r="L18" s="704"/>
      <c r="M18" s="631"/>
      <c r="N18" s="631"/>
    </row>
    <row r="19" spans="1:14" ht="18" customHeight="1">
      <c r="A19" s="671" t="s">
        <v>71</v>
      </c>
      <c r="B19" s="670" t="s">
        <v>664</v>
      </c>
      <c r="C19" s="669">
        <f t="shared" si="2"/>
        <v>0</v>
      </c>
      <c r="D19" s="669">
        <f t="shared" si="3"/>
        <v>0</v>
      </c>
      <c r="E19" s="704"/>
      <c r="F19" s="704"/>
      <c r="G19" s="704"/>
      <c r="H19" s="704"/>
      <c r="I19" s="704"/>
      <c r="J19" s="704"/>
      <c r="K19" s="704"/>
      <c r="L19" s="704"/>
      <c r="M19" s="631"/>
      <c r="N19" s="631"/>
    </row>
    <row r="20" spans="1:14" ht="18" customHeight="1">
      <c r="A20" s="671" t="s">
        <v>72</v>
      </c>
      <c r="B20" s="670" t="s">
        <v>663</v>
      </c>
      <c r="C20" s="669">
        <f t="shared" si="2"/>
        <v>0</v>
      </c>
      <c r="D20" s="669">
        <f t="shared" si="3"/>
        <v>0</v>
      </c>
      <c r="E20" s="704"/>
      <c r="F20" s="704"/>
      <c r="G20" s="704"/>
      <c r="H20" s="704"/>
      <c r="I20" s="704"/>
      <c r="J20" s="704"/>
      <c r="K20" s="704"/>
      <c r="L20" s="704"/>
      <c r="M20" s="631"/>
      <c r="N20" s="631"/>
    </row>
    <row r="21" spans="1:14" ht="18" customHeight="1">
      <c r="A21" s="671" t="s">
        <v>73</v>
      </c>
      <c r="B21" s="670" t="s">
        <v>662</v>
      </c>
      <c r="C21" s="669">
        <f t="shared" si="2"/>
        <v>0</v>
      </c>
      <c r="D21" s="669">
        <f t="shared" si="3"/>
        <v>0</v>
      </c>
      <c r="E21" s="704"/>
      <c r="F21" s="704"/>
      <c r="G21" s="704"/>
      <c r="H21" s="704"/>
      <c r="I21" s="704"/>
      <c r="J21" s="704"/>
      <c r="K21" s="704"/>
      <c r="L21" s="704"/>
      <c r="M21" s="631"/>
      <c r="N21" s="631"/>
    </row>
    <row r="22" spans="1:14" ht="18" customHeight="1">
      <c r="A22" s="671" t="s">
        <v>74</v>
      </c>
      <c r="B22" s="670" t="s">
        <v>661</v>
      </c>
      <c r="C22" s="669">
        <f t="shared" si="2"/>
        <v>0</v>
      </c>
      <c r="D22" s="669">
        <f t="shared" si="3"/>
        <v>0</v>
      </c>
      <c r="E22" s="704"/>
      <c r="F22" s="704"/>
      <c r="G22" s="704"/>
      <c r="H22" s="704"/>
      <c r="I22" s="704"/>
      <c r="J22" s="704"/>
      <c r="K22" s="704"/>
      <c r="L22" s="704"/>
      <c r="M22" s="631"/>
      <c r="N22" s="631"/>
    </row>
    <row r="23" spans="1:12" s="622" customFormat="1" ht="19.5" customHeight="1">
      <c r="A23" s="666"/>
      <c r="B23" s="1986"/>
      <c r="C23" s="1986"/>
      <c r="D23" s="1986"/>
      <c r="E23" s="664"/>
      <c r="F23" s="668"/>
      <c r="G23" s="668"/>
      <c r="H23" s="667"/>
      <c r="I23" s="1972" t="str">
        <f>'Thong tin'!B8</f>
        <v>Trà Vinh, ngày 01 tháng 9 năm 2019</v>
      </c>
      <c r="J23" s="1973"/>
      <c r="K23" s="1973"/>
      <c r="L23" s="1973"/>
    </row>
    <row r="24" spans="1:12" s="622" customFormat="1" ht="19.5" customHeight="1">
      <c r="A24" s="666"/>
      <c r="B24" s="1985" t="s">
        <v>326</v>
      </c>
      <c r="C24" s="1985"/>
      <c r="D24" s="1985"/>
      <c r="E24" s="664"/>
      <c r="F24" s="663"/>
      <c r="G24" s="663"/>
      <c r="H24" s="663"/>
      <c r="I24" s="1981" t="str">
        <f>'Thong tin'!B7</f>
        <v>PHÓ CỤC TRƯỞNG</v>
      </c>
      <c r="J24" s="1981"/>
      <c r="K24" s="1981"/>
      <c r="L24" s="1981"/>
    </row>
    <row r="25" spans="1:12" s="633" customFormat="1" ht="15" customHeight="1">
      <c r="A25" s="666"/>
      <c r="B25" s="1975"/>
      <c r="C25" s="1975"/>
      <c r="D25" s="1975"/>
      <c r="E25" s="664"/>
      <c r="F25" s="663"/>
      <c r="G25" s="663"/>
      <c r="H25" s="663"/>
      <c r="I25" s="1981"/>
      <c r="J25" s="1981"/>
      <c r="K25" s="1981"/>
      <c r="L25" s="1981"/>
    </row>
    <row r="26" spans="1:12" s="622" customFormat="1" ht="15" customHeight="1">
      <c r="A26" s="666"/>
      <c r="B26" s="665"/>
      <c r="C26" s="665"/>
      <c r="D26" s="664"/>
      <c r="E26" s="664"/>
      <c r="F26" s="663"/>
      <c r="G26" s="663"/>
      <c r="H26" s="663"/>
      <c r="I26" s="663"/>
      <c r="J26" s="663"/>
      <c r="K26" s="663"/>
      <c r="L26" s="663"/>
    </row>
    <row r="27" spans="1:12" s="622" customFormat="1" ht="15" customHeight="1">
      <c r="A27" s="666"/>
      <c r="B27" s="665"/>
      <c r="C27" s="665"/>
      <c r="D27" s="664"/>
      <c r="E27" s="664"/>
      <c r="F27" s="663"/>
      <c r="G27" s="663"/>
      <c r="H27" s="662"/>
      <c r="I27" s="662"/>
      <c r="J27" s="662"/>
      <c r="K27" s="662"/>
      <c r="L27" s="662"/>
    </row>
    <row r="28" spans="2:12" ht="16.5">
      <c r="B28" s="661"/>
      <c r="C28" s="661"/>
      <c r="D28" s="661"/>
      <c r="E28" s="661"/>
      <c r="F28" s="661"/>
      <c r="G28" s="661"/>
      <c r="H28" s="661"/>
      <c r="I28" s="661"/>
      <c r="J28" s="661"/>
      <c r="K28" s="661"/>
      <c r="L28" s="661"/>
    </row>
    <row r="30" spans="2:12" ht="16.5">
      <c r="B30" s="1974" t="str">
        <f>'Thong tin'!B5</f>
        <v>Nhan Quốc Hải</v>
      </c>
      <c r="C30" s="1974"/>
      <c r="D30" s="1974"/>
      <c r="H30" s="660"/>
      <c r="I30" s="1974" t="str">
        <f>'Thong tin'!B6</f>
        <v>Nguyễn Minh Khiêm</v>
      </c>
      <c r="J30" s="1974"/>
      <c r="K30" s="1974"/>
      <c r="L30" s="1974"/>
    </row>
    <row r="31" spans="1:11" s="658" customFormat="1" ht="13.5" hidden="1">
      <c r="A31" s="630" t="s">
        <v>47</v>
      </c>
      <c r="K31" s="659"/>
    </row>
    <row r="32" spans="1:14" s="658" customFormat="1" ht="15" customHeight="1" hidden="1">
      <c r="A32" s="629"/>
      <c r="B32" s="1971" t="s">
        <v>327</v>
      </c>
      <c r="C32" s="1971"/>
      <c r="D32" s="1971"/>
      <c r="E32" s="1971"/>
      <c r="F32" s="1971"/>
      <c r="G32" s="1971"/>
      <c r="H32" s="1971"/>
      <c r="I32" s="1971"/>
      <c r="J32" s="1971"/>
      <c r="K32" s="628"/>
      <c r="L32" s="627"/>
      <c r="M32" s="627"/>
      <c r="N32" s="627"/>
    </row>
    <row r="33" spans="2:11" s="658" customFormat="1" ht="12.75" hidden="1">
      <c r="B33" s="626" t="s">
        <v>328</v>
      </c>
      <c r="K33" s="659"/>
    </row>
    <row r="34" ht="15.75" hidden="1">
      <c r="B34" s="623" t="s">
        <v>329</v>
      </c>
    </row>
  </sheetData>
  <sheetProtection/>
  <mergeCells count="28">
    <mergeCell ref="I24:L24"/>
    <mergeCell ref="I25:L25"/>
    <mergeCell ref="I30:L30"/>
    <mergeCell ref="J2:L2"/>
    <mergeCell ref="J4:L4"/>
    <mergeCell ref="B24:D24"/>
    <mergeCell ref="B23:D23"/>
    <mergeCell ref="A11:B11"/>
    <mergeCell ref="A4:C4"/>
    <mergeCell ref="A6:B9"/>
    <mergeCell ref="B32:J32"/>
    <mergeCell ref="I23:L23"/>
    <mergeCell ref="B30:D30"/>
    <mergeCell ref="B25:D25"/>
    <mergeCell ref="A1:C1"/>
    <mergeCell ref="D1:I1"/>
    <mergeCell ref="D2:I2"/>
    <mergeCell ref="D3:I3"/>
    <mergeCell ref="A2:C2"/>
    <mergeCell ref="A3:C3"/>
    <mergeCell ref="A10:B10"/>
    <mergeCell ref="C6:C9"/>
    <mergeCell ref="D6:L6"/>
    <mergeCell ref="D7:J7"/>
    <mergeCell ref="K7:K9"/>
    <mergeCell ref="L7:L9"/>
    <mergeCell ref="D8:D9"/>
    <mergeCell ref="E8:J8"/>
  </mergeCells>
  <printOptions/>
  <pageMargins left="0.5" right="0.25" top="0.5" bottom="0.25" header="0.5" footer="0.28"/>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indexed="14"/>
  </sheetPr>
  <dimension ref="A2:O37"/>
  <sheetViews>
    <sheetView view="pageBreakPreview" zoomScale="70" zoomScaleNormal="85" zoomScaleSheetLayoutView="70" zoomScalePageLayoutView="0" workbookViewId="0" topLeftCell="A1">
      <selection activeCell="J18" sqref="J18"/>
    </sheetView>
  </sheetViews>
  <sheetFormatPr defaultColWidth="8.00390625" defaultRowHeight="15.75"/>
  <cols>
    <col min="1" max="1" width="4.25390625" style="622" customWidth="1"/>
    <col min="2" max="2" width="28.875" style="622" customWidth="1"/>
    <col min="3" max="3" width="9.625" style="622" customWidth="1"/>
    <col min="4" max="4" width="11.375" style="622" customWidth="1"/>
    <col min="5" max="5" width="12.50390625" style="622" customWidth="1"/>
    <col min="6" max="6" width="12.75390625" style="622" customWidth="1"/>
    <col min="7" max="7" width="11.625" style="622" customWidth="1"/>
    <col min="8" max="8" width="12.50390625" style="622" customWidth="1"/>
    <col min="9" max="9" width="11.875" style="622" customWidth="1"/>
    <col min="10" max="10" width="14.75390625" style="622" customWidth="1"/>
    <col min="11" max="16384" width="8.00390625" style="622" customWidth="1"/>
  </cols>
  <sheetData>
    <row r="2" spans="1:10" ht="16.5">
      <c r="A2" s="1994" t="s">
        <v>615</v>
      </c>
      <c r="B2" s="1994"/>
      <c r="C2" s="1978" t="s">
        <v>616</v>
      </c>
      <c r="D2" s="1978"/>
      <c r="E2" s="1978"/>
      <c r="F2" s="1978"/>
      <c r="G2" s="1978"/>
      <c r="H2" s="1978"/>
      <c r="I2" s="2020" t="s">
        <v>537</v>
      </c>
      <c r="J2" s="2020"/>
    </row>
    <row r="3" spans="1:9" ht="15" customHeight="1">
      <c r="A3" s="618" t="s">
        <v>333</v>
      </c>
      <c r="B3" s="619"/>
      <c r="C3" s="1979" t="str">
        <f>'Thong tin'!B3</f>
        <v>12 tháng / năm 2019</v>
      </c>
      <c r="D3" s="1979"/>
      <c r="E3" s="1979"/>
      <c r="F3" s="1979"/>
      <c r="G3" s="1979"/>
      <c r="H3" s="1979"/>
      <c r="I3" s="656" t="str">
        <f>'Thong tin'!B4</f>
        <v>CTHADS TRÀ VINH</v>
      </c>
    </row>
    <row r="4" spans="1:10" ht="15" customHeight="1">
      <c r="A4" s="618" t="s">
        <v>334</v>
      </c>
      <c r="B4" s="618"/>
      <c r="C4" s="2018"/>
      <c r="D4" s="2018"/>
      <c r="E4" s="2018"/>
      <c r="F4" s="2018"/>
      <c r="G4" s="2018"/>
      <c r="H4" s="2018"/>
      <c r="I4" s="2019" t="s">
        <v>748</v>
      </c>
      <c r="J4" s="2020"/>
    </row>
    <row r="5" spans="1:10" ht="15" customHeight="1">
      <c r="A5" s="2015" t="s">
        <v>653</v>
      </c>
      <c r="B5" s="2015"/>
      <c r="C5" s="2017" t="s">
        <v>675</v>
      </c>
      <c r="D5" s="2017"/>
      <c r="E5" s="2017"/>
      <c r="F5" s="2017"/>
      <c r="G5" s="2017"/>
      <c r="H5" s="655"/>
      <c r="I5" s="2021" t="s">
        <v>394</v>
      </c>
      <c r="J5" s="2021"/>
    </row>
    <row r="6" spans="1:10" ht="15" customHeight="1">
      <c r="A6" s="2014"/>
      <c r="B6" s="2014"/>
      <c r="C6" s="654"/>
      <c r="D6" s="654"/>
      <c r="E6" s="654"/>
      <c r="F6" s="654"/>
      <c r="G6" s="654"/>
      <c r="H6" s="653"/>
      <c r="I6" s="2016" t="s">
        <v>617</v>
      </c>
      <c r="J6" s="2016"/>
    </row>
    <row r="7" spans="1:11" s="651" customFormat="1" ht="30" customHeight="1">
      <c r="A7" s="2006" t="s">
        <v>68</v>
      </c>
      <c r="B7" s="2007"/>
      <c r="C7" s="2000" t="s">
        <v>618</v>
      </c>
      <c r="D7" s="1997"/>
      <c r="E7" s="1997"/>
      <c r="F7" s="1998" t="s">
        <v>619</v>
      </c>
      <c r="G7" s="1999"/>
      <c r="H7" s="1999"/>
      <c r="I7" s="2000"/>
      <c r="J7" s="1997" t="s">
        <v>674</v>
      </c>
      <c r="K7" s="644"/>
    </row>
    <row r="8" spans="1:11" s="651" customFormat="1" ht="24" customHeight="1">
      <c r="A8" s="2008"/>
      <c r="B8" s="2009"/>
      <c r="C8" s="2025" t="s">
        <v>673</v>
      </c>
      <c r="D8" s="1995" t="s">
        <v>7</v>
      </c>
      <c r="E8" s="1996"/>
      <c r="F8" s="1998" t="s">
        <v>620</v>
      </c>
      <c r="G8" s="1999"/>
      <c r="H8" s="2000"/>
      <c r="I8" s="2022" t="s">
        <v>621</v>
      </c>
      <c r="J8" s="1997"/>
      <c r="K8" s="644"/>
    </row>
    <row r="9" spans="1:11" s="651" customFormat="1" ht="24" customHeight="1">
      <c r="A9" s="2008"/>
      <c r="B9" s="2009"/>
      <c r="C9" s="2025"/>
      <c r="D9" s="2022" t="s">
        <v>622</v>
      </c>
      <c r="E9" s="2022" t="s">
        <v>623</v>
      </c>
      <c r="F9" s="2022" t="s">
        <v>37</v>
      </c>
      <c r="G9" s="1997" t="s">
        <v>7</v>
      </c>
      <c r="H9" s="1997"/>
      <c r="I9" s="2023"/>
      <c r="J9" s="1997"/>
      <c r="K9" s="644"/>
    </row>
    <row r="10" spans="1:11" s="651" customFormat="1" ht="36.75" customHeight="1">
      <c r="A10" s="2010"/>
      <c r="B10" s="2011"/>
      <c r="C10" s="1996"/>
      <c r="D10" s="2026"/>
      <c r="E10" s="2024"/>
      <c r="F10" s="2024"/>
      <c r="G10" s="652" t="s">
        <v>624</v>
      </c>
      <c r="H10" s="652" t="s">
        <v>625</v>
      </c>
      <c r="I10" s="2024"/>
      <c r="J10" s="1997"/>
      <c r="K10" s="644"/>
    </row>
    <row r="11" spans="1:11" ht="14.25" customHeight="1">
      <c r="A11" s="2001" t="s">
        <v>626</v>
      </c>
      <c r="B11" s="2002"/>
      <c r="C11" s="650">
        <v>1</v>
      </c>
      <c r="D11" s="650">
        <v>2</v>
      </c>
      <c r="E11" s="650">
        <v>3</v>
      </c>
      <c r="F11" s="650">
        <v>4</v>
      </c>
      <c r="G11" s="650">
        <v>5</v>
      </c>
      <c r="H11" s="650">
        <v>6</v>
      </c>
      <c r="I11" s="650">
        <v>7</v>
      </c>
      <c r="J11" s="650">
        <v>8</v>
      </c>
      <c r="K11" s="644"/>
    </row>
    <row r="12" spans="1:11" ht="16.5" customHeight="1">
      <c r="A12" s="2012" t="s">
        <v>672</v>
      </c>
      <c r="B12" s="2013"/>
      <c r="C12" s="707">
        <f>+C13+C14</f>
        <v>1</v>
      </c>
      <c r="D12" s="707">
        <f aca="true" t="shared" si="0" ref="D12:J12">+D13+D14</f>
        <v>0</v>
      </c>
      <c r="E12" s="707">
        <f t="shared" si="0"/>
        <v>1</v>
      </c>
      <c r="F12" s="707">
        <f t="shared" si="0"/>
        <v>1</v>
      </c>
      <c r="G12" s="707">
        <f t="shared" si="0"/>
        <v>0</v>
      </c>
      <c r="H12" s="707">
        <f t="shared" si="0"/>
        <v>1</v>
      </c>
      <c r="I12" s="707">
        <f t="shared" si="0"/>
        <v>0</v>
      </c>
      <c r="J12" s="707">
        <f t="shared" si="0"/>
        <v>0</v>
      </c>
      <c r="K12" s="644"/>
    </row>
    <row r="13" spans="1:11" ht="19.5" customHeight="1">
      <c r="A13" s="649" t="s">
        <v>0</v>
      </c>
      <c r="B13" s="647" t="s">
        <v>671</v>
      </c>
      <c r="C13" s="707">
        <f>+D13+E13</f>
        <v>1</v>
      </c>
      <c r="D13" s="641"/>
      <c r="E13" s="641">
        <v>1</v>
      </c>
      <c r="F13" s="707">
        <f>+G13+H13</f>
        <v>1</v>
      </c>
      <c r="G13" s="641"/>
      <c r="H13" s="641">
        <v>1</v>
      </c>
      <c r="I13" s="641"/>
      <c r="J13" s="641"/>
      <c r="K13" s="644"/>
    </row>
    <row r="14" spans="1:11" ht="19.5" customHeight="1">
      <c r="A14" s="648" t="s">
        <v>1</v>
      </c>
      <c r="B14" s="647" t="s">
        <v>670</v>
      </c>
      <c r="C14" s="840">
        <f aca="true" t="shared" si="1" ref="C14:J14">SUM(C15:C23)</f>
        <v>0</v>
      </c>
      <c r="D14" s="840">
        <f t="shared" si="1"/>
        <v>0</v>
      </c>
      <c r="E14" s="840">
        <f t="shared" si="1"/>
        <v>0</v>
      </c>
      <c r="F14" s="840">
        <f t="shared" si="1"/>
        <v>0</v>
      </c>
      <c r="G14" s="840">
        <f t="shared" si="1"/>
        <v>0</v>
      </c>
      <c r="H14" s="840">
        <f t="shared" si="1"/>
        <v>0</v>
      </c>
      <c r="I14" s="840">
        <f t="shared" si="1"/>
        <v>0</v>
      </c>
      <c r="J14" s="840">
        <f t="shared" si="1"/>
        <v>0</v>
      </c>
      <c r="K14" s="644"/>
    </row>
    <row r="15" spans="1:11" ht="19.5" customHeight="1">
      <c r="A15" s="643" t="s">
        <v>51</v>
      </c>
      <c r="B15" s="642" t="s">
        <v>669</v>
      </c>
      <c r="C15" s="707">
        <f aca="true" t="shared" si="2" ref="C15:C23">+D15+E15</f>
        <v>0</v>
      </c>
      <c r="D15" s="641"/>
      <c r="E15" s="641"/>
      <c r="F15" s="707">
        <f aca="true" t="shared" si="3" ref="F15:F23">+G15+H15</f>
        <v>0</v>
      </c>
      <c r="G15" s="641"/>
      <c r="H15" s="641"/>
      <c r="I15" s="641"/>
      <c r="J15" s="641"/>
      <c r="K15" s="644"/>
    </row>
    <row r="16" spans="1:11" ht="19.5" customHeight="1">
      <c r="A16" s="643" t="s">
        <v>52</v>
      </c>
      <c r="B16" s="646" t="s">
        <v>668</v>
      </c>
      <c r="C16" s="707">
        <f t="shared" si="2"/>
        <v>0</v>
      </c>
      <c r="D16" s="641"/>
      <c r="E16" s="641"/>
      <c r="F16" s="707">
        <f t="shared" si="3"/>
        <v>0</v>
      </c>
      <c r="G16" s="641"/>
      <c r="H16" s="641"/>
      <c r="I16" s="641"/>
      <c r="J16" s="641"/>
      <c r="K16" s="644"/>
    </row>
    <row r="17" spans="1:11" ht="19.5" customHeight="1">
      <c r="A17" s="643" t="s">
        <v>57</v>
      </c>
      <c r="B17" s="642" t="s">
        <v>667</v>
      </c>
      <c r="C17" s="707">
        <f t="shared" si="2"/>
        <v>0</v>
      </c>
      <c r="D17" s="641"/>
      <c r="E17" s="641"/>
      <c r="F17" s="707">
        <f t="shared" si="3"/>
        <v>0</v>
      </c>
      <c r="G17" s="641"/>
      <c r="H17" s="641"/>
      <c r="I17" s="641"/>
      <c r="J17" s="641"/>
      <c r="K17" s="644"/>
    </row>
    <row r="18" spans="1:11" ht="19.5" customHeight="1">
      <c r="A18" s="643" t="s">
        <v>69</v>
      </c>
      <c r="B18" s="642" t="s">
        <v>666</v>
      </c>
      <c r="C18" s="707">
        <f t="shared" si="2"/>
        <v>0</v>
      </c>
      <c r="D18" s="641"/>
      <c r="E18" s="641"/>
      <c r="F18" s="707">
        <f t="shared" si="3"/>
        <v>0</v>
      </c>
      <c r="G18" s="641"/>
      <c r="H18" s="641"/>
      <c r="I18" s="641"/>
      <c r="J18" s="641"/>
      <c r="K18" s="644"/>
    </row>
    <row r="19" spans="1:11" ht="19.5" customHeight="1">
      <c r="A19" s="643" t="s">
        <v>70</v>
      </c>
      <c r="B19" s="642" t="s">
        <v>665</v>
      </c>
      <c r="C19" s="707">
        <f t="shared" si="2"/>
        <v>0</v>
      </c>
      <c r="D19" s="641"/>
      <c r="E19" s="641"/>
      <c r="F19" s="707">
        <f t="shared" si="3"/>
        <v>0</v>
      </c>
      <c r="G19" s="641"/>
      <c r="H19" s="641"/>
      <c r="I19" s="641"/>
      <c r="J19" s="641"/>
      <c r="K19" s="644"/>
    </row>
    <row r="20" spans="1:11" ht="19.5" customHeight="1">
      <c r="A20" s="643" t="s">
        <v>71</v>
      </c>
      <c r="B20" s="642" t="s">
        <v>664</v>
      </c>
      <c r="C20" s="707">
        <f t="shared" si="2"/>
        <v>0</v>
      </c>
      <c r="D20" s="641"/>
      <c r="E20" s="641"/>
      <c r="F20" s="707">
        <f t="shared" si="3"/>
        <v>0</v>
      </c>
      <c r="G20" s="645"/>
      <c r="H20" s="641"/>
      <c r="I20" s="641"/>
      <c r="J20" s="641"/>
      <c r="K20" s="634"/>
    </row>
    <row r="21" spans="1:11" ht="19.5" customHeight="1">
      <c r="A21" s="643" t="s">
        <v>72</v>
      </c>
      <c r="B21" s="642" t="s">
        <v>663</v>
      </c>
      <c r="C21" s="707">
        <f t="shared" si="2"/>
        <v>0</v>
      </c>
      <c r="D21" s="641"/>
      <c r="E21" s="641"/>
      <c r="F21" s="707">
        <f t="shared" si="3"/>
        <v>0</v>
      </c>
      <c r="G21" s="641"/>
      <c r="H21" s="641"/>
      <c r="I21" s="641"/>
      <c r="J21" s="641"/>
      <c r="K21" s="634"/>
    </row>
    <row r="22" spans="1:11" ht="19.5" customHeight="1">
      <c r="A22" s="643" t="s">
        <v>73</v>
      </c>
      <c r="B22" s="642" t="s">
        <v>662</v>
      </c>
      <c r="C22" s="707">
        <f t="shared" si="2"/>
        <v>0</v>
      </c>
      <c r="D22" s="641"/>
      <c r="E22" s="834"/>
      <c r="F22" s="707">
        <f t="shared" si="3"/>
        <v>0</v>
      </c>
      <c r="G22" s="834"/>
      <c r="H22" s="641"/>
      <c r="I22" s="641"/>
      <c r="J22" s="641"/>
      <c r="K22" s="634"/>
    </row>
    <row r="23" spans="1:11" ht="19.5" customHeight="1">
      <c r="A23" s="643" t="s">
        <v>74</v>
      </c>
      <c r="B23" s="642" t="s">
        <v>661</v>
      </c>
      <c r="C23" s="707">
        <f t="shared" si="2"/>
        <v>0</v>
      </c>
      <c r="D23" s="641"/>
      <c r="E23" s="641"/>
      <c r="F23" s="707">
        <f t="shared" si="3"/>
        <v>0</v>
      </c>
      <c r="G23" s="641"/>
      <c r="H23" s="641"/>
      <c r="I23" s="641"/>
      <c r="J23" s="641"/>
      <c r="K23" s="634"/>
    </row>
    <row r="24" spans="1:11" ht="15.75" customHeight="1">
      <c r="A24" s="637"/>
      <c r="B24" s="640"/>
      <c r="C24" s="639"/>
      <c r="D24" s="639"/>
      <c r="E24" s="639"/>
      <c r="F24" s="639"/>
      <c r="G24" s="638"/>
      <c r="H24" s="2003" t="str">
        <f>'Thong tin'!B8</f>
        <v>Trà Vinh, ngày 01 tháng 9 năm 2019</v>
      </c>
      <c r="I24" s="2004"/>
      <c r="J24" s="2004"/>
      <c r="K24" s="634"/>
    </row>
    <row r="25" spans="1:11" ht="18.75" customHeight="1">
      <c r="A25" s="637"/>
      <c r="B25" s="636" t="s">
        <v>4</v>
      </c>
      <c r="C25" s="635"/>
      <c r="D25" s="632"/>
      <c r="E25" s="632"/>
      <c r="F25" s="632"/>
      <c r="G25" s="632"/>
      <c r="H25" s="2005" t="str">
        <f>'Thong tin'!B7</f>
        <v>PHÓ CỤC TRƯỞNG</v>
      </c>
      <c r="I25" s="2005"/>
      <c r="J25" s="2005"/>
      <c r="K25" s="634"/>
    </row>
    <row r="26" spans="1:11" s="633" customFormat="1" ht="15.75">
      <c r="A26" s="634"/>
      <c r="B26" s="635"/>
      <c r="C26" s="635"/>
      <c r="D26" s="634"/>
      <c r="E26" s="634"/>
      <c r="F26" s="632"/>
      <c r="G26" s="632"/>
      <c r="H26" s="1993"/>
      <c r="I26" s="1993"/>
      <c r="J26" s="1993"/>
      <c r="K26" s="634"/>
    </row>
    <row r="27" spans="6:10" ht="12.75">
      <c r="F27" s="632"/>
      <c r="G27" s="632"/>
      <c r="H27" s="632"/>
      <c r="I27" s="632"/>
      <c r="J27" s="632"/>
    </row>
    <row r="29" spans="2:10" ht="15.75">
      <c r="B29" s="631"/>
      <c r="H29" s="1993"/>
      <c r="I29" s="1993"/>
      <c r="J29" s="1993"/>
    </row>
    <row r="30" spans="2:10" ht="15.75">
      <c r="B30" s="631"/>
      <c r="H30" s="1993"/>
      <c r="I30" s="1993"/>
      <c r="J30" s="1993"/>
    </row>
    <row r="31" spans="2:10" ht="15.75">
      <c r="B31" s="631" t="str">
        <f>'Thong tin'!B5</f>
        <v>Nhan Quốc Hải</v>
      </c>
      <c r="H31" s="1993" t="str">
        <f>'Thong tin'!B6</f>
        <v>Nguyễn Minh Khiêm</v>
      </c>
      <c r="I31" s="1993"/>
      <c r="J31" s="1993"/>
    </row>
    <row r="32" ht="15.75">
      <c r="B32" s="631"/>
    </row>
    <row r="33" ht="12.75" hidden="1"/>
    <row r="34" spans="1:11" s="624" customFormat="1" ht="13.5" hidden="1">
      <c r="A34" s="630" t="s">
        <v>47</v>
      </c>
      <c r="K34" s="625"/>
    </row>
    <row r="35" spans="1:15" s="624" customFormat="1" ht="15" customHeight="1" hidden="1">
      <c r="A35" s="629"/>
      <c r="B35" s="1971" t="s">
        <v>660</v>
      </c>
      <c r="C35" s="1971"/>
      <c r="D35" s="1971"/>
      <c r="E35" s="1971"/>
      <c r="F35" s="1971"/>
      <c r="G35" s="1971"/>
      <c r="H35" s="1971"/>
      <c r="I35" s="1971"/>
      <c r="J35" s="1971"/>
      <c r="K35" s="628"/>
      <c r="L35" s="627"/>
      <c r="M35" s="627"/>
      <c r="N35" s="627"/>
      <c r="O35" s="627"/>
    </row>
    <row r="36" spans="2:11" s="624" customFormat="1" ht="12.75" hidden="1">
      <c r="B36" s="626" t="s">
        <v>659</v>
      </c>
      <c r="K36" s="625"/>
    </row>
    <row r="37" ht="12.75" hidden="1">
      <c r="B37" s="623" t="s">
        <v>658</v>
      </c>
    </row>
  </sheetData>
  <sheetProtection/>
  <mergeCells count="32">
    <mergeCell ref="I2:J2"/>
    <mergeCell ref="I8:I10"/>
    <mergeCell ref="C8:C10"/>
    <mergeCell ref="D9:D10"/>
    <mergeCell ref="E9:E10"/>
    <mergeCell ref="G9:H9"/>
    <mergeCell ref="F9:F10"/>
    <mergeCell ref="F8:H8"/>
    <mergeCell ref="C2:H2"/>
    <mergeCell ref="A5:B5"/>
    <mergeCell ref="I6:J6"/>
    <mergeCell ref="C3:H3"/>
    <mergeCell ref="C5:G5"/>
    <mergeCell ref="C4:H4"/>
    <mergeCell ref="I4:J4"/>
    <mergeCell ref="I5:J5"/>
    <mergeCell ref="H26:J26"/>
    <mergeCell ref="H29:J29"/>
    <mergeCell ref="A7:B10"/>
    <mergeCell ref="C7:E7"/>
    <mergeCell ref="A12:B12"/>
    <mergeCell ref="A6:B6"/>
    <mergeCell ref="H30:J30"/>
    <mergeCell ref="H31:J31"/>
    <mergeCell ref="A2:B2"/>
    <mergeCell ref="B35:J35"/>
    <mergeCell ref="D8:E8"/>
    <mergeCell ref="J7:J10"/>
    <mergeCell ref="F7:I7"/>
    <mergeCell ref="A11:B11"/>
    <mergeCell ref="H24:J24"/>
    <mergeCell ref="H25:J25"/>
  </mergeCells>
  <printOptions/>
  <pageMargins left="0.45" right="0" top="0.25" bottom="0" header="0.25" footer="0.23"/>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4" customWidth="1"/>
    <col min="2" max="2" width="23.875" style="34" customWidth="1"/>
    <col min="3" max="3" width="13.875" style="34" customWidth="1"/>
    <col min="4" max="4" width="11.125" style="34" customWidth="1"/>
    <col min="5" max="5" width="10.125" style="34" customWidth="1"/>
    <col min="6" max="12" width="10.25390625" style="34" customWidth="1"/>
    <col min="13" max="13" width="14.25390625" style="34" customWidth="1"/>
    <col min="14"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2" ht="22.5" customHeight="1">
      <c r="A1" s="1219" t="s">
        <v>113</v>
      </c>
      <c r="B1" s="1219"/>
      <c r="C1" s="1219"/>
      <c r="D1" s="1296" t="s">
        <v>446</v>
      </c>
      <c r="E1" s="1296"/>
      <c r="F1" s="1296"/>
      <c r="G1" s="1296"/>
      <c r="H1" s="1296"/>
      <c r="I1" s="1296"/>
      <c r="J1" s="1293" t="s">
        <v>447</v>
      </c>
      <c r="K1" s="1294"/>
      <c r="L1" s="1294"/>
    </row>
    <row r="2" spans="1:13" ht="15.75" customHeight="1">
      <c r="A2" s="1295" t="s">
        <v>392</v>
      </c>
      <c r="B2" s="1295"/>
      <c r="C2" s="1295"/>
      <c r="D2" s="1296"/>
      <c r="E2" s="1296"/>
      <c r="F2" s="1296"/>
      <c r="G2" s="1296"/>
      <c r="H2" s="1296"/>
      <c r="I2" s="1296"/>
      <c r="J2" s="1294" t="s">
        <v>393</v>
      </c>
      <c r="K2" s="1294"/>
      <c r="L2" s="1294"/>
      <c r="M2" s="134"/>
    </row>
    <row r="3" spans="1:13" ht="15.75" customHeight="1">
      <c r="A3" s="1220" t="s">
        <v>344</v>
      </c>
      <c r="B3" s="1220"/>
      <c r="C3" s="1220"/>
      <c r="D3" s="1296"/>
      <c r="E3" s="1296"/>
      <c r="F3" s="1296"/>
      <c r="G3" s="1296"/>
      <c r="H3" s="1296"/>
      <c r="I3" s="1296"/>
      <c r="J3" s="1293" t="s">
        <v>448</v>
      </c>
      <c r="K3" s="1293"/>
      <c r="L3" s="1293"/>
      <c r="M3" s="38"/>
    </row>
    <row r="4" spans="1:13" ht="15.75" customHeight="1">
      <c r="A4" s="1304" t="s">
        <v>346</v>
      </c>
      <c r="B4" s="1304"/>
      <c r="C4" s="1304"/>
      <c r="D4" s="1298"/>
      <c r="E4" s="1298"/>
      <c r="F4" s="1298"/>
      <c r="G4" s="1298"/>
      <c r="H4" s="1298"/>
      <c r="I4" s="1298"/>
      <c r="J4" s="1294" t="s">
        <v>394</v>
      </c>
      <c r="K4" s="1294"/>
      <c r="L4" s="1294"/>
      <c r="M4" s="134"/>
    </row>
    <row r="5" spans="1:13" ht="15.75">
      <c r="A5" s="135"/>
      <c r="B5" s="135"/>
      <c r="C5" s="35"/>
      <c r="D5" s="35"/>
      <c r="E5" s="35"/>
      <c r="F5" s="35"/>
      <c r="G5" s="35"/>
      <c r="H5" s="35"/>
      <c r="I5" s="35"/>
      <c r="J5" s="1297" t="s">
        <v>8</v>
      </c>
      <c r="K5" s="1297"/>
      <c r="L5" s="1297"/>
      <c r="M5" s="134"/>
    </row>
    <row r="6" spans="1:14" ht="15.75">
      <c r="A6" s="1279" t="s">
        <v>68</v>
      </c>
      <c r="B6" s="1280"/>
      <c r="C6" s="1251" t="s">
        <v>395</v>
      </c>
      <c r="D6" s="1303" t="s">
        <v>396</v>
      </c>
      <c r="E6" s="1303"/>
      <c r="F6" s="1303"/>
      <c r="G6" s="1303"/>
      <c r="H6" s="1303"/>
      <c r="I6" s="1303"/>
      <c r="J6" s="1216" t="s">
        <v>111</v>
      </c>
      <c r="K6" s="1216"/>
      <c r="L6" s="1216"/>
      <c r="M6" s="1305" t="s">
        <v>397</v>
      </c>
      <c r="N6" s="1306" t="s">
        <v>398</v>
      </c>
    </row>
    <row r="7" spans="1:14" ht="15.75" customHeight="1">
      <c r="A7" s="1281"/>
      <c r="B7" s="1282"/>
      <c r="C7" s="1251"/>
      <c r="D7" s="1303" t="s">
        <v>7</v>
      </c>
      <c r="E7" s="1303"/>
      <c r="F7" s="1303"/>
      <c r="G7" s="1303"/>
      <c r="H7" s="1303"/>
      <c r="I7" s="1303"/>
      <c r="J7" s="1216"/>
      <c r="K7" s="1216"/>
      <c r="L7" s="1216"/>
      <c r="M7" s="1305"/>
      <c r="N7" s="1306"/>
    </row>
    <row r="8" spans="1:14" s="74" customFormat="1" ht="31.5" customHeight="1">
      <c r="A8" s="1281"/>
      <c r="B8" s="1282"/>
      <c r="C8" s="1251"/>
      <c r="D8" s="1216" t="s">
        <v>109</v>
      </c>
      <c r="E8" s="1216" t="s">
        <v>110</v>
      </c>
      <c r="F8" s="1216"/>
      <c r="G8" s="1216"/>
      <c r="H8" s="1216"/>
      <c r="I8" s="1216"/>
      <c r="J8" s="1216"/>
      <c r="K8" s="1216"/>
      <c r="L8" s="1216"/>
      <c r="M8" s="1305"/>
      <c r="N8" s="1306"/>
    </row>
    <row r="9" spans="1:14" s="74" customFormat="1" ht="15.75" customHeight="1">
      <c r="A9" s="1281"/>
      <c r="B9" s="1282"/>
      <c r="C9" s="1251"/>
      <c r="D9" s="1216"/>
      <c r="E9" s="1216" t="s">
        <v>112</v>
      </c>
      <c r="F9" s="1216" t="s">
        <v>7</v>
      </c>
      <c r="G9" s="1216"/>
      <c r="H9" s="1216"/>
      <c r="I9" s="1216"/>
      <c r="J9" s="1216" t="s">
        <v>7</v>
      </c>
      <c r="K9" s="1216"/>
      <c r="L9" s="1216"/>
      <c r="M9" s="1305"/>
      <c r="N9" s="1306"/>
    </row>
    <row r="10" spans="1:14" s="74" customFormat="1" ht="86.25" customHeight="1">
      <c r="A10" s="1283"/>
      <c r="B10" s="1284"/>
      <c r="C10" s="1251"/>
      <c r="D10" s="1216"/>
      <c r="E10" s="1216"/>
      <c r="F10" s="105" t="s">
        <v>24</v>
      </c>
      <c r="G10" s="105" t="s">
        <v>26</v>
      </c>
      <c r="H10" s="105" t="s">
        <v>18</v>
      </c>
      <c r="I10" s="105" t="s">
        <v>25</v>
      </c>
      <c r="J10" s="105" t="s">
        <v>17</v>
      </c>
      <c r="K10" s="105" t="s">
        <v>22</v>
      </c>
      <c r="L10" s="105" t="s">
        <v>23</v>
      </c>
      <c r="M10" s="1305"/>
      <c r="N10" s="1306"/>
    </row>
    <row r="11" spans="1:32" ht="13.5" customHeight="1">
      <c r="A11" s="1289" t="s">
        <v>5</v>
      </c>
      <c r="B11" s="1290"/>
      <c r="C11" s="136">
        <v>1</v>
      </c>
      <c r="D11" s="136" t="s">
        <v>52</v>
      </c>
      <c r="E11" s="136" t="s">
        <v>57</v>
      </c>
      <c r="F11" s="136" t="s">
        <v>69</v>
      </c>
      <c r="G11" s="136" t="s">
        <v>70</v>
      </c>
      <c r="H11" s="136" t="s">
        <v>71</v>
      </c>
      <c r="I11" s="136" t="s">
        <v>72</v>
      </c>
      <c r="J11" s="136" t="s">
        <v>73</v>
      </c>
      <c r="K11" s="136" t="s">
        <v>74</v>
      </c>
      <c r="L11" s="136" t="s">
        <v>97</v>
      </c>
      <c r="M11" s="137"/>
      <c r="N11" s="138"/>
      <c r="AF11" s="34" t="s">
        <v>358</v>
      </c>
    </row>
    <row r="12" spans="1:14" ht="24" customHeight="1">
      <c r="A12" s="1301" t="s">
        <v>389</v>
      </c>
      <c r="B12" s="1302"/>
      <c r="C12" s="139">
        <f aca="true" t="shared" si="0" ref="C12:L12">C14-C13</f>
        <v>-25</v>
      </c>
      <c r="D12" s="139">
        <f t="shared" si="0"/>
        <v>-26</v>
      </c>
      <c r="E12" s="139">
        <f t="shared" si="0"/>
        <v>17</v>
      </c>
      <c r="F12" s="139">
        <f t="shared" si="0"/>
        <v>1</v>
      </c>
      <c r="G12" s="139">
        <f t="shared" si="0"/>
        <v>3</v>
      </c>
      <c r="H12" s="139">
        <f t="shared" si="0"/>
        <v>-1</v>
      </c>
      <c r="I12" s="139">
        <f t="shared" si="0"/>
        <v>-2</v>
      </c>
      <c r="J12" s="139">
        <f t="shared" si="0"/>
        <v>-9</v>
      </c>
      <c r="K12" s="139">
        <f t="shared" si="0"/>
        <v>-13</v>
      </c>
      <c r="L12" s="139">
        <f t="shared" si="0"/>
        <v>-3</v>
      </c>
      <c r="M12" s="137"/>
      <c r="N12" s="138"/>
    </row>
    <row r="13" spans="1:14" ht="23.25" customHeight="1">
      <c r="A13" s="1299" t="s">
        <v>345</v>
      </c>
      <c r="B13" s="1300"/>
      <c r="C13" s="140">
        <v>59</v>
      </c>
      <c r="D13" s="140">
        <v>43</v>
      </c>
      <c r="E13" s="140">
        <v>0</v>
      </c>
      <c r="F13" s="140">
        <v>5</v>
      </c>
      <c r="G13" s="140">
        <v>2</v>
      </c>
      <c r="H13" s="140">
        <v>7</v>
      </c>
      <c r="I13" s="140">
        <v>2</v>
      </c>
      <c r="J13" s="140">
        <v>10</v>
      </c>
      <c r="K13" s="140">
        <v>44</v>
      </c>
      <c r="L13" s="140">
        <v>5</v>
      </c>
      <c r="M13" s="137"/>
      <c r="N13" s="138"/>
    </row>
    <row r="14" spans="1:37" s="53" customFormat="1" ht="16.5" customHeight="1">
      <c r="A14" s="1287" t="s">
        <v>37</v>
      </c>
      <c r="B14" s="1288"/>
      <c r="C14" s="141">
        <f aca="true" t="shared" si="1" ref="C14:L14">C15+C16</f>
        <v>34</v>
      </c>
      <c r="D14" s="142">
        <f t="shared" si="1"/>
        <v>17</v>
      </c>
      <c r="E14" s="142">
        <f t="shared" si="1"/>
        <v>17</v>
      </c>
      <c r="F14" s="142">
        <f t="shared" si="1"/>
        <v>6</v>
      </c>
      <c r="G14" s="142">
        <f t="shared" si="1"/>
        <v>5</v>
      </c>
      <c r="H14" s="142">
        <f t="shared" si="1"/>
        <v>6</v>
      </c>
      <c r="I14" s="142">
        <f t="shared" si="1"/>
        <v>0</v>
      </c>
      <c r="J14" s="142">
        <f t="shared" si="1"/>
        <v>1</v>
      </c>
      <c r="K14" s="142">
        <f t="shared" si="1"/>
        <v>31</v>
      </c>
      <c r="L14" s="142">
        <f t="shared" si="1"/>
        <v>2</v>
      </c>
      <c r="M14" s="143">
        <f>'[3]kiem tra du lieu'!$B$6</f>
        <v>34</v>
      </c>
      <c r="N14" s="138">
        <f aca="true" t="shared" si="2" ref="N14:N27">C14-M14</f>
        <v>0</v>
      </c>
      <c r="AK14" s="64"/>
    </row>
    <row r="15" spans="1:14" s="53" customFormat="1" ht="16.5" customHeight="1">
      <c r="A15" s="144" t="s">
        <v>0</v>
      </c>
      <c r="B15" s="145" t="s">
        <v>94</v>
      </c>
      <c r="C15" s="141">
        <f aca="true" t="shared" si="3" ref="C15:C27">D15+E15</f>
        <v>0</v>
      </c>
      <c r="D15" s="146">
        <v>0</v>
      </c>
      <c r="E15" s="147">
        <f aca="true" t="shared" si="4" ref="E15:E27">F15+G15+H15+I15</f>
        <v>0</v>
      </c>
      <c r="F15" s="146">
        <v>0</v>
      </c>
      <c r="G15" s="146">
        <v>0</v>
      </c>
      <c r="H15" s="146">
        <v>0</v>
      </c>
      <c r="I15" s="146">
        <v>0</v>
      </c>
      <c r="J15" s="146">
        <v>0</v>
      </c>
      <c r="K15" s="146">
        <v>0</v>
      </c>
      <c r="L15" s="146">
        <v>0</v>
      </c>
      <c r="M15" s="137">
        <f>'[3]kiem tra du lieu'!$B$7</f>
        <v>0</v>
      </c>
      <c r="N15" s="138">
        <f t="shared" si="2"/>
        <v>0</v>
      </c>
    </row>
    <row r="16" spans="1:38" s="53" customFormat="1" ht="16.5" customHeight="1">
      <c r="A16" s="65" t="s">
        <v>1</v>
      </c>
      <c r="B16" s="61" t="s">
        <v>19</v>
      </c>
      <c r="C16" s="141">
        <f t="shared" si="3"/>
        <v>34</v>
      </c>
      <c r="D16" s="142">
        <f>D17+D18+D19+D20+D21+D22+D23+D24+D25+D26+D27</f>
        <v>17</v>
      </c>
      <c r="E16" s="142">
        <f t="shared" si="4"/>
        <v>17</v>
      </c>
      <c r="F16" s="142">
        <f aca="true" t="shared" si="5" ref="F16:M16">F17+F18+F19+F20+F21+F22+F23+F24+F25+F26+F27</f>
        <v>6</v>
      </c>
      <c r="G16" s="142">
        <f t="shared" si="5"/>
        <v>5</v>
      </c>
      <c r="H16" s="142">
        <f t="shared" si="5"/>
        <v>6</v>
      </c>
      <c r="I16" s="142">
        <f t="shared" si="5"/>
        <v>0</v>
      </c>
      <c r="J16" s="142">
        <f t="shared" si="5"/>
        <v>1</v>
      </c>
      <c r="K16" s="142">
        <f t="shared" si="5"/>
        <v>31</v>
      </c>
      <c r="L16" s="142">
        <f t="shared" si="5"/>
        <v>2</v>
      </c>
      <c r="M16" s="142">
        <f t="shared" si="5"/>
        <v>34</v>
      </c>
      <c r="N16" s="138">
        <f t="shared" si="2"/>
        <v>0</v>
      </c>
      <c r="AL16" s="64"/>
    </row>
    <row r="17" spans="1:32" s="149" customFormat="1" ht="16.5" customHeight="1">
      <c r="A17" s="148" t="s">
        <v>51</v>
      </c>
      <c r="B17" s="69" t="s">
        <v>359</v>
      </c>
      <c r="C17" s="141">
        <f t="shared" si="3"/>
        <v>4</v>
      </c>
      <c r="D17" s="146">
        <v>0</v>
      </c>
      <c r="E17" s="142">
        <f t="shared" si="4"/>
        <v>4</v>
      </c>
      <c r="F17" s="146">
        <v>0</v>
      </c>
      <c r="G17" s="146">
        <v>0</v>
      </c>
      <c r="H17" s="146">
        <v>4</v>
      </c>
      <c r="I17" s="146">
        <v>0</v>
      </c>
      <c r="J17" s="146">
        <v>0</v>
      </c>
      <c r="K17" s="146">
        <v>4</v>
      </c>
      <c r="L17" s="146">
        <v>0</v>
      </c>
      <c r="M17" s="137">
        <f>'[3]kiem tra du lieu'!$B$8</f>
        <v>4</v>
      </c>
      <c r="N17" s="138">
        <f t="shared" si="2"/>
        <v>0</v>
      </c>
      <c r="AF17" s="64" t="s">
        <v>361</v>
      </c>
    </row>
    <row r="18" spans="1:14" s="149" customFormat="1" ht="16.5" customHeight="1">
      <c r="A18" s="148" t="s">
        <v>52</v>
      </c>
      <c r="B18" s="69" t="s">
        <v>391</v>
      </c>
      <c r="C18" s="141">
        <f t="shared" si="3"/>
        <v>1</v>
      </c>
      <c r="D18" s="146">
        <v>0</v>
      </c>
      <c r="E18" s="142">
        <f t="shared" si="4"/>
        <v>1</v>
      </c>
      <c r="F18" s="146">
        <v>0</v>
      </c>
      <c r="G18" s="146">
        <v>1</v>
      </c>
      <c r="H18" s="146">
        <v>0</v>
      </c>
      <c r="I18" s="146">
        <v>0</v>
      </c>
      <c r="J18" s="146">
        <v>0</v>
      </c>
      <c r="K18" s="146">
        <v>1</v>
      </c>
      <c r="L18" s="146">
        <v>0</v>
      </c>
      <c r="M18" s="137">
        <f>'[3]kiem tra du lieu'!$B$9</f>
        <v>1</v>
      </c>
      <c r="N18" s="138">
        <f t="shared" si="2"/>
        <v>0</v>
      </c>
    </row>
    <row r="19" spans="1:14" s="149" customFormat="1" ht="16.5" customHeight="1">
      <c r="A19" s="148" t="s">
        <v>57</v>
      </c>
      <c r="B19" s="69" t="s">
        <v>362</v>
      </c>
      <c r="C19" s="141">
        <f t="shared" si="3"/>
        <v>11</v>
      </c>
      <c r="D19" s="146">
        <v>5</v>
      </c>
      <c r="E19" s="142">
        <f t="shared" si="4"/>
        <v>6</v>
      </c>
      <c r="F19" s="146">
        <v>3</v>
      </c>
      <c r="G19" s="146">
        <v>3</v>
      </c>
      <c r="H19" s="146">
        <v>0</v>
      </c>
      <c r="I19" s="146">
        <v>0</v>
      </c>
      <c r="J19" s="146">
        <v>0</v>
      </c>
      <c r="K19" s="150">
        <v>10</v>
      </c>
      <c r="L19" s="146">
        <v>1</v>
      </c>
      <c r="M19" s="137">
        <f>'[3]kiem tra du lieu'!$B$10</f>
        <v>11</v>
      </c>
      <c r="N19" s="138">
        <f t="shared" si="2"/>
        <v>0</v>
      </c>
    </row>
    <row r="20" spans="1:14" s="149" customFormat="1" ht="16.5" customHeight="1">
      <c r="A20" s="148" t="s">
        <v>69</v>
      </c>
      <c r="B20" s="69" t="s">
        <v>363</v>
      </c>
      <c r="C20" s="141">
        <f t="shared" si="3"/>
        <v>0</v>
      </c>
      <c r="D20" s="150">
        <v>0</v>
      </c>
      <c r="E20" s="142">
        <f t="shared" si="4"/>
        <v>0</v>
      </c>
      <c r="F20" s="146">
        <v>0</v>
      </c>
      <c r="G20" s="146">
        <v>0</v>
      </c>
      <c r="H20" s="146">
        <v>0</v>
      </c>
      <c r="I20" s="146">
        <v>0</v>
      </c>
      <c r="J20" s="146">
        <v>0</v>
      </c>
      <c r="K20" s="146">
        <v>0</v>
      </c>
      <c r="L20" s="146">
        <v>0</v>
      </c>
      <c r="M20" s="137">
        <f>'[3]kiem tra du lieu'!$B$11</f>
        <v>0</v>
      </c>
      <c r="N20" s="138">
        <f t="shared" si="2"/>
        <v>0</v>
      </c>
    </row>
    <row r="21" spans="1:39" s="149" customFormat="1" ht="16.5" customHeight="1">
      <c r="A21" s="148" t="s">
        <v>70</v>
      </c>
      <c r="B21" s="69" t="s">
        <v>364</v>
      </c>
      <c r="C21" s="141">
        <f t="shared" si="3"/>
        <v>2</v>
      </c>
      <c r="D21" s="146">
        <v>0</v>
      </c>
      <c r="E21" s="142">
        <f t="shared" si="4"/>
        <v>2</v>
      </c>
      <c r="F21" s="146">
        <v>0</v>
      </c>
      <c r="G21" s="146">
        <v>0</v>
      </c>
      <c r="H21" s="146">
        <v>2</v>
      </c>
      <c r="I21" s="146">
        <v>0</v>
      </c>
      <c r="J21" s="146">
        <v>0</v>
      </c>
      <c r="K21" s="146">
        <v>1</v>
      </c>
      <c r="L21" s="146">
        <v>1</v>
      </c>
      <c r="M21" s="137">
        <f>'[3]kiem tra du lieu'!$B$12</f>
        <v>2</v>
      </c>
      <c r="N21" s="138">
        <f t="shared" si="2"/>
        <v>0</v>
      </c>
      <c r="AJ21" s="149" t="s">
        <v>366</v>
      </c>
      <c r="AK21" s="149" t="s">
        <v>367</v>
      </c>
      <c r="AL21" s="149" t="s">
        <v>368</v>
      </c>
      <c r="AM21" s="64" t="s">
        <v>369</v>
      </c>
    </row>
    <row r="22" spans="1:39" s="149" customFormat="1" ht="16.5" customHeight="1">
      <c r="A22" s="148" t="s">
        <v>71</v>
      </c>
      <c r="B22" s="69" t="s">
        <v>365</v>
      </c>
      <c r="C22" s="141">
        <f t="shared" si="3"/>
        <v>1</v>
      </c>
      <c r="D22" s="146">
        <v>0</v>
      </c>
      <c r="E22" s="142">
        <f t="shared" si="4"/>
        <v>1</v>
      </c>
      <c r="F22" s="146">
        <v>1</v>
      </c>
      <c r="G22" s="146">
        <v>0</v>
      </c>
      <c r="H22" s="146">
        <v>0</v>
      </c>
      <c r="I22" s="146">
        <v>0</v>
      </c>
      <c r="J22" s="146">
        <v>0</v>
      </c>
      <c r="K22" s="146">
        <v>1</v>
      </c>
      <c r="L22" s="146">
        <v>0</v>
      </c>
      <c r="M22" s="137">
        <f>'[3]kiem tra du lieu'!$B$13</f>
        <v>1</v>
      </c>
      <c r="N22" s="138">
        <f t="shared" si="2"/>
        <v>0</v>
      </c>
      <c r="AM22" s="64" t="s">
        <v>371</v>
      </c>
    </row>
    <row r="23" spans="1:14" s="149" customFormat="1" ht="16.5" customHeight="1">
      <c r="A23" s="148" t="s">
        <v>72</v>
      </c>
      <c r="B23" s="69" t="s">
        <v>370</v>
      </c>
      <c r="C23" s="141">
        <f t="shared" si="3"/>
        <v>1</v>
      </c>
      <c r="D23" s="146">
        <v>1</v>
      </c>
      <c r="E23" s="142">
        <f t="shared" si="4"/>
        <v>0</v>
      </c>
      <c r="F23" s="146">
        <v>0</v>
      </c>
      <c r="G23" s="146">
        <v>0</v>
      </c>
      <c r="H23" s="146">
        <v>0</v>
      </c>
      <c r="I23" s="146">
        <v>0</v>
      </c>
      <c r="J23" s="146">
        <v>0</v>
      </c>
      <c r="K23" s="146">
        <v>1</v>
      </c>
      <c r="L23" s="146">
        <v>0</v>
      </c>
      <c r="M23" s="137">
        <f>'[3]kiem tra du lieu'!$B$14</f>
        <v>1</v>
      </c>
      <c r="N23" s="138">
        <f t="shared" si="2"/>
        <v>0</v>
      </c>
    </row>
    <row r="24" spans="1:36" s="149" customFormat="1" ht="16.5" customHeight="1">
      <c r="A24" s="148" t="s">
        <v>73</v>
      </c>
      <c r="B24" s="69" t="s">
        <v>372</v>
      </c>
      <c r="C24" s="141">
        <f t="shared" si="3"/>
        <v>1</v>
      </c>
      <c r="D24" s="146">
        <v>0</v>
      </c>
      <c r="E24" s="142">
        <f t="shared" si="4"/>
        <v>1</v>
      </c>
      <c r="F24" s="151">
        <v>1</v>
      </c>
      <c r="G24" s="151">
        <v>0</v>
      </c>
      <c r="H24" s="151">
        <v>0</v>
      </c>
      <c r="I24" s="151">
        <v>0</v>
      </c>
      <c r="J24" s="151">
        <v>0</v>
      </c>
      <c r="K24" s="151">
        <v>1</v>
      </c>
      <c r="L24" s="151">
        <v>0</v>
      </c>
      <c r="M24" s="137">
        <f>'[3]kiem tra du lieu'!$B$15</f>
        <v>1</v>
      </c>
      <c r="N24" s="138">
        <f t="shared" si="2"/>
        <v>0</v>
      </c>
      <c r="AJ24" s="149" t="s">
        <v>366</v>
      </c>
    </row>
    <row r="25" spans="1:36" s="149" customFormat="1" ht="16.5" customHeight="1">
      <c r="A25" s="148" t="s">
        <v>74</v>
      </c>
      <c r="B25" s="69" t="s">
        <v>373</v>
      </c>
      <c r="C25" s="141">
        <f t="shared" si="3"/>
        <v>10</v>
      </c>
      <c r="D25" s="146">
        <v>10</v>
      </c>
      <c r="E25" s="142">
        <f t="shared" si="4"/>
        <v>0</v>
      </c>
      <c r="F25" s="146">
        <v>0</v>
      </c>
      <c r="G25" s="146">
        <v>0</v>
      </c>
      <c r="H25" s="146">
        <v>0</v>
      </c>
      <c r="I25" s="146">
        <v>0</v>
      </c>
      <c r="J25" s="146">
        <v>0</v>
      </c>
      <c r="K25" s="146">
        <v>10</v>
      </c>
      <c r="L25" s="146">
        <v>0</v>
      </c>
      <c r="M25" s="137">
        <f>'[3]kiem tra du lieu'!$B$16</f>
        <v>10</v>
      </c>
      <c r="N25" s="138">
        <f t="shared" si="2"/>
        <v>0</v>
      </c>
      <c r="AJ25" s="64" t="s">
        <v>375</v>
      </c>
    </row>
    <row r="26" spans="1:44" s="71" customFormat="1" ht="16.5" customHeight="1">
      <c r="A26" s="152" t="s">
        <v>97</v>
      </c>
      <c r="B26" s="69" t="s">
        <v>374</v>
      </c>
      <c r="C26" s="141">
        <f t="shared" si="3"/>
        <v>2</v>
      </c>
      <c r="D26" s="146">
        <v>0</v>
      </c>
      <c r="E26" s="142">
        <f t="shared" si="4"/>
        <v>2</v>
      </c>
      <c r="F26" s="146">
        <v>1</v>
      </c>
      <c r="G26" s="146">
        <v>1</v>
      </c>
      <c r="H26" s="146">
        <v>0</v>
      </c>
      <c r="I26" s="146">
        <v>0</v>
      </c>
      <c r="J26" s="146">
        <v>0</v>
      </c>
      <c r="K26" s="146">
        <v>2</v>
      </c>
      <c r="L26" s="146">
        <v>0</v>
      </c>
      <c r="M26" s="137">
        <f>'[3]kiem tra du lieu'!$B$17</f>
        <v>2</v>
      </c>
      <c r="N26" s="138">
        <f t="shared" si="2"/>
        <v>0</v>
      </c>
      <c r="AR26" s="153"/>
    </row>
    <row r="27" spans="1:14" s="149" customFormat="1" ht="16.5" customHeight="1">
      <c r="A27" s="148" t="s">
        <v>98</v>
      </c>
      <c r="B27" s="69" t="s">
        <v>376</v>
      </c>
      <c r="C27" s="141">
        <f t="shared" si="3"/>
        <v>1</v>
      </c>
      <c r="D27" s="146">
        <v>1</v>
      </c>
      <c r="E27" s="142">
        <f t="shared" si="4"/>
        <v>0</v>
      </c>
      <c r="F27" s="146">
        <v>0</v>
      </c>
      <c r="G27" s="146">
        <v>0</v>
      </c>
      <c r="H27" s="146">
        <v>0</v>
      </c>
      <c r="I27" s="146">
        <v>0</v>
      </c>
      <c r="J27" s="146">
        <v>1</v>
      </c>
      <c r="K27" s="146">
        <v>0</v>
      </c>
      <c r="L27" s="146">
        <v>0</v>
      </c>
      <c r="M27" s="137">
        <f>'[3]kiem tra du lieu'!$B$18</f>
        <v>1</v>
      </c>
      <c r="N27" s="138">
        <f t="shared" si="2"/>
        <v>0</v>
      </c>
    </row>
    <row r="28" spans="1:35" ht="6" customHeight="1">
      <c r="A28" s="154"/>
      <c r="B28" s="155"/>
      <c r="C28" s="156"/>
      <c r="D28" s="156"/>
      <c r="E28" s="156"/>
      <c r="F28" s="156"/>
      <c r="G28" s="156"/>
      <c r="H28" s="156"/>
      <c r="I28" s="156"/>
      <c r="J28" s="156"/>
      <c r="K28" s="156"/>
      <c r="L28" s="156"/>
      <c r="M28" s="157"/>
      <c r="AG28" s="34" t="s">
        <v>378</v>
      </c>
      <c r="AI28" s="158">
        <f>82/88</f>
        <v>0.9318181818181818</v>
      </c>
    </row>
    <row r="29" spans="1:13" ht="16.5" customHeight="1">
      <c r="A29" s="1225" t="s">
        <v>449</v>
      </c>
      <c r="B29" s="1291"/>
      <c r="C29" s="1291"/>
      <c r="D29" s="1291"/>
      <c r="E29" s="159"/>
      <c r="F29" s="159"/>
      <c r="G29" s="159"/>
      <c r="H29" s="1277" t="s">
        <v>399</v>
      </c>
      <c r="I29" s="1277"/>
      <c r="J29" s="1277"/>
      <c r="K29" s="1277"/>
      <c r="L29" s="1277"/>
      <c r="M29" s="160"/>
    </row>
    <row r="30" spans="1:12" ht="18.75">
      <c r="A30" s="1291"/>
      <c r="B30" s="1291"/>
      <c r="C30" s="1291"/>
      <c r="D30" s="1291"/>
      <c r="E30" s="159"/>
      <c r="F30" s="159"/>
      <c r="G30" s="159"/>
      <c r="H30" s="1278" t="s">
        <v>400</v>
      </c>
      <c r="I30" s="1278"/>
      <c r="J30" s="1278"/>
      <c r="K30" s="1278"/>
      <c r="L30" s="1278"/>
    </row>
    <row r="31" spans="1:12" s="33" customFormat="1" ht="16.5" customHeight="1">
      <c r="A31" s="1222"/>
      <c r="B31" s="1222"/>
      <c r="C31" s="1222"/>
      <c r="D31" s="1222"/>
      <c r="E31" s="161"/>
      <c r="F31" s="161"/>
      <c r="G31" s="161"/>
      <c r="H31" s="1223"/>
      <c r="I31" s="1223"/>
      <c r="J31" s="1223"/>
      <c r="K31" s="1223"/>
      <c r="L31" s="1223"/>
    </row>
    <row r="32" spans="1:12" ht="18.75">
      <c r="A32" s="90"/>
      <c r="B32" s="1222" t="s">
        <v>381</v>
      </c>
      <c r="C32" s="1222"/>
      <c r="D32" s="1222"/>
      <c r="E32" s="161"/>
      <c r="F32" s="161"/>
      <c r="G32" s="161"/>
      <c r="H32" s="161"/>
      <c r="I32" s="1292" t="s">
        <v>381</v>
      </c>
      <c r="J32" s="1292"/>
      <c r="K32" s="1292"/>
      <c r="L32" s="90"/>
    </row>
    <row r="33" spans="1:12" ht="9" customHeight="1">
      <c r="A33" s="162"/>
      <c r="B33" s="163"/>
      <c r="C33" s="163"/>
      <c r="D33" s="163"/>
      <c r="E33" s="163"/>
      <c r="F33" s="163"/>
      <c r="G33" s="163"/>
      <c r="H33" s="163"/>
      <c r="I33" s="163"/>
      <c r="J33" s="163"/>
      <c r="K33" s="162"/>
      <c r="L33" s="162"/>
    </row>
    <row r="34" spans="1:12" ht="18.75">
      <c r="A34" s="162"/>
      <c r="B34" s="163"/>
      <c r="C34" s="163"/>
      <c r="D34" s="163"/>
      <c r="E34" s="163"/>
      <c r="F34" s="163"/>
      <c r="G34" s="163"/>
      <c r="H34" s="163"/>
      <c r="I34" s="163"/>
      <c r="J34" s="163"/>
      <c r="K34" s="162"/>
      <c r="L34" s="162"/>
    </row>
    <row r="35" spans="1:12" ht="9" customHeight="1">
      <c r="A35" s="162"/>
      <c r="B35" s="163"/>
      <c r="C35" s="163"/>
      <c r="D35" s="163"/>
      <c r="E35" s="163"/>
      <c r="F35" s="163"/>
      <c r="G35" s="163"/>
      <c r="H35" s="163"/>
      <c r="I35" s="163"/>
      <c r="J35" s="163"/>
      <c r="K35" s="162"/>
      <c r="L35" s="162"/>
    </row>
    <row r="36" spans="1:12" ht="18.75">
      <c r="A36" s="90"/>
      <c r="B36" s="161"/>
      <c r="C36" s="161"/>
      <c r="D36" s="161"/>
      <c r="E36" s="161"/>
      <c r="F36" s="161"/>
      <c r="G36" s="161"/>
      <c r="H36" s="161"/>
      <c r="I36" s="161"/>
      <c r="J36" s="161"/>
      <c r="K36" s="90"/>
      <c r="L36" s="90"/>
    </row>
    <row r="37" spans="1:13" ht="18.75">
      <c r="A37" s="1196" t="s">
        <v>337</v>
      </c>
      <c r="B37" s="1196"/>
      <c r="C37" s="1196"/>
      <c r="D37" s="1196"/>
      <c r="E37" s="92"/>
      <c r="F37" s="92"/>
      <c r="G37" s="92"/>
      <c r="H37" s="1197" t="s">
        <v>337</v>
      </c>
      <c r="I37" s="1197"/>
      <c r="J37" s="1197"/>
      <c r="K37" s="1197"/>
      <c r="L37" s="1197"/>
      <c r="M37" s="164"/>
    </row>
    <row r="38" spans="1:12" ht="22.5" customHeight="1">
      <c r="A38" s="90"/>
      <c r="B38" s="161"/>
      <c r="C38" s="161"/>
      <c r="D38" s="161"/>
      <c r="E38" s="161"/>
      <c r="F38" s="161"/>
      <c r="G38" s="161"/>
      <c r="H38" s="161"/>
      <c r="I38" s="161"/>
      <c r="J38" s="161"/>
      <c r="K38" s="90"/>
      <c r="L38" s="90"/>
    </row>
    <row r="39" spans="1:12" ht="19.5">
      <c r="A39" s="165" t="s">
        <v>47</v>
      </c>
      <c r="B39" s="161"/>
      <c r="C39" s="161"/>
      <c r="D39" s="161"/>
      <c r="E39" s="161"/>
      <c r="F39" s="161"/>
      <c r="G39" s="161"/>
      <c r="H39" s="161"/>
      <c r="I39" s="161"/>
      <c r="J39" s="161"/>
      <c r="K39" s="90"/>
      <c r="L39" s="90"/>
    </row>
    <row r="40" spans="2:12" ht="15.75" customHeight="1">
      <c r="B40" s="1286" t="s">
        <v>58</v>
      </c>
      <c r="C40" s="1286"/>
      <c r="D40" s="1286"/>
      <c r="E40" s="1286"/>
      <c r="F40" s="1286"/>
      <c r="G40" s="1286"/>
      <c r="H40" s="1286"/>
      <c r="I40" s="1286"/>
      <c r="J40" s="1286"/>
      <c r="K40" s="1286"/>
      <c r="L40" s="1286"/>
    </row>
    <row r="41" spans="1:12" ht="16.5" customHeight="1">
      <c r="A41" s="166"/>
      <c r="B41" s="1285" t="s">
        <v>60</v>
      </c>
      <c r="C41" s="1285"/>
      <c r="D41" s="1285"/>
      <c r="E41" s="1285"/>
      <c r="F41" s="1285"/>
      <c r="G41" s="1285"/>
      <c r="H41" s="1285"/>
      <c r="I41" s="1285"/>
      <c r="J41" s="1285"/>
      <c r="K41" s="1285"/>
      <c r="L41" s="1285"/>
    </row>
    <row r="42" ht="15.75">
      <c r="B42" s="39" t="s">
        <v>59</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5" customWidth="1"/>
    <col min="2" max="2" width="18.25390625" style="185" customWidth="1"/>
    <col min="3" max="3" width="10.625" style="185" customWidth="1"/>
    <col min="4" max="4" width="6.875" style="185" customWidth="1"/>
    <col min="5" max="8" width="5.00390625" style="185" customWidth="1"/>
    <col min="9" max="9" width="4.75390625" style="185" customWidth="1"/>
    <col min="10" max="10" width="5.00390625" style="185" customWidth="1"/>
    <col min="11" max="11" width="5.75390625" style="185" customWidth="1"/>
    <col min="12" max="12" width="5.375" style="185" customWidth="1"/>
    <col min="13" max="13" width="5.00390625" style="185" customWidth="1"/>
    <col min="14" max="14" width="5.375" style="185" customWidth="1"/>
    <col min="15" max="15" width="5.00390625" style="185" customWidth="1"/>
    <col min="16" max="16" width="5.75390625" style="185" customWidth="1"/>
    <col min="17" max="20" width="5.00390625" style="185" customWidth="1"/>
    <col min="21" max="16384" width="8.00390625" style="185" customWidth="1"/>
  </cols>
  <sheetData>
    <row r="1" spans="1:21" ht="16.5" customHeight="1">
      <c r="A1" s="1341" t="s">
        <v>222</v>
      </c>
      <c r="B1" s="1341"/>
      <c r="C1" s="1341"/>
      <c r="D1" s="1337" t="s">
        <v>403</v>
      </c>
      <c r="E1" s="1338"/>
      <c r="F1" s="1338"/>
      <c r="G1" s="1338"/>
      <c r="H1" s="1338"/>
      <c r="I1" s="1338"/>
      <c r="J1" s="1338"/>
      <c r="K1" s="1338"/>
      <c r="L1" s="1338"/>
      <c r="M1" s="1338"/>
      <c r="N1" s="1338"/>
      <c r="O1" s="213"/>
      <c r="P1" s="170" t="s">
        <v>453</v>
      </c>
      <c r="Q1" s="169"/>
      <c r="R1" s="169"/>
      <c r="S1" s="169"/>
      <c r="T1" s="169"/>
      <c r="U1" s="213"/>
    </row>
    <row r="2" spans="1:21" ht="16.5" customHeight="1">
      <c r="A2" s="1339" t="s">
        <v>404</v>
      </c>
      <c r="B2" s="1339"/>
      <c r="C2" s="1339"/>
      <c r="D2" s="1338"/>
      <c r="E2" s="1338"/>
      <c r="F2" s="1338"/>
      <c r="G2" s="1338"/>
      <c r="H2" s="1338"/>
      <c r="I2" s="1338"/>
      <c r="J2" s="1338"/>
      <c r="K2" s="1338"/>
      <c r="L2" s="1338"/>
      <c r="M2" s="1338"/>
      <c r="N2" s="1338"/>
      <c r="O2" s="214"/>
      <c r="P2" s="1330" t="s">
        <v>405</v>
      </c>
      <c r="Q2" s="1330"/>
      <c r="R2" s="1330"/>
      <c r="S2" s="1330"/>
      <c r="T2" s="1330"/>
      <c r="U2" s="214"/>
    </row>
    <row r="3" spans="1:21" ht="16.5" customHeight="1">
      <c r="A3" s="1310" t="s">
        <v>406</v>
      </c>
      <c r="B3" s="1310"/>
      <c r="C3" s="1310"/>
      <c r="D3" s="1342" t="s">
        <v>407</v>
      </c>
      <c r="E3" s="1342"/>
      <c r="F3" s="1342"/>
      <c r="G3" s="1342"/>
      <c r="H3" s="1342"/>
      <c r="I3" s="1342"/>
      <c r="J3" s="1342"/>
      <c r="K3" s="1342"/>
      <c r="L3" s="1342"/>
      <c r="M3" s="1342"/>
      <c r="N3" s="1342"/>
      <c r="O3" s="214"/>
      <c r="P3" s="174" t="s">
        <v>452</v>
      </c>
      <c r="Q3" s="214"/>
      <c r="R3" s="214"/>
      <c r="S3" s="214"/>
      <c r="T3" s="214"/>
      <c r="U3" s="214"/>
    </row>
    <row r="4" spans="1:21" ht="16.5" customHeight="1">
      <c r="A4" s="1343" t="s">
        <v>346</v>
      </c>
      <c r="B4" s="1343"/>
      <c r="C4" s="1343"/>
      <c r="D4" s="1319"/>
      <c r="E4" s="1319"/>
      <c r="F4" s="1319"/>
      <c r="G4" s="1319"/>
      <c r="H4" s="1319"/>
      <c r="I4" s="1319"/>
      <c r="J4" s="1319"/>
      <c r="K4" s="1319"/>
      <c r="L4" s="1319"/>
      <c r="M4" s="1319"/>
      <c r="N4" s="1319"/>
      <c r="O4" s="214"/>
      <c r="P4" s="173" t="s">
        <v>385</v>
      </c>
      <c r="Q4" s="214"/>
      <c r="R4" s="214"/>
      <c r="S4" s="214"/>
      <c r="T4" s="214"/>
      <c r="U4" s="214"/>
    </row>
    <row r="5" spans="12:21" ht="16.5" customHeight="1">
      <c r="L5" s="215"/>
      <c r="M5" s="215"/>
      <c r="N5" s="215"/>
      <c r="O5" s="177"/>
      <c r="P5" s="176" t="s">
        <v>408</v>
      </c>
      <c r="Q5" s="177"/>
      <c r="R5" s="177"/>
      <c r="S5" s="177"/>
      <c r="T5" s="177"/>
      <c r="U5" s="173"/>
    </row>
    <row r="6" spans="1:21" s="218" customFormat="1" ht="15.75" customHeight="1">
      <c r="A6" s="1331" t="s">
        <v>68</v>
      </c>
      <c r="B6" s="1332"/>
      <c r="C6" s="1315" t="s">
        <v>223</v>
      </c>
      <c r="D6" s="1340" t="s">
        <v>224</v>
      </c>
      <c r="E6" s="1314"/>
      <c r="F6" s="1314"/>
      <c r="G6" s="1314"/>
      <c r="H6" s="1314"/>
      <c r="I6" s="1314"/>
      <c r="J6" s="1314"/>
      <c r="K6" s="1314"/>
      <c r="L6" s="1314"/>
      <c r="M6" s="1314"/>
      <c r="N6" s="1314"/>
      <c r="O6" s="1314"/>
      <c r="P6" s="1314"/>
      <c r="Q6" s="1314"/>
      <c r="R6" s="1314"/>
      <c r="S6" s="1314"/>
      <c r="T6" s="1315" t="s">
        <v>225</v>
      </c>
      <c r="U6" s="217"/>
    </row>
    <row r="7" spans="1:20" s="219" customFormat="1" ht="12.75" customHeight="1">
      <c r="A7" s="1333"/>
      <c r="B7" s="1334"/>
      <c r="C7" s="1315"/>
      <c r="D7" s="1316" t="s">
        <v>220</v>
      </c>
      <c r="E7" s="1314" t="s">
        <v>7</v>
      </c>
      <c r="F7" s="1314"/>
      <c r="G7" s="1314"/>
      <c r="H7" s="1314"/>
      <c r="I7" s="1314"/>
      <c r="J7" s="1314"/>
      <c r="K7" s="1314"/>
      <c r="L7" s="1314"/>
      <c r="M7" s="1314"/>
      <c r="N7" s="1314"/>
      <c r="O7" s="1314"/>
      <c r="P7" s="1314"/>
      <c r="Q7" s="1314"/>
      <c r="R7" s="1314"/>
      <c r="S7" s="1314"/>
      <c r="T7" s="1315"/>
    </row>
    <row r="8" spans="1:21" s="219" customFormat="1" ht="43.5" customHeight="1">
      <c r="A8" s="1333"/>
      <c r="B8" s="1334"/>
      <c r="C8" s="1315"/>
      <c r="D8" s="1317"/>
      <c r="E8" s="1347" t="s">
        <v>226</v>
      </c>
      <c r="F8" s="1315"/>
      <c r="G8" s="1315"/>
      <c r="H8" s="1315" t="s">
        <v>227</v>
      </c>
      <c r="I8" s="1315"/>
      <c r="J8" s="1315"/>
      <c r="K8" s="1315" t="s">
        <v>228</v>
      </c>
      <c r="L8" s="1315"/>
      <c r="M8" s="1315" t="s">
        <v>229</v>
      </c>
      <c r="N8" s="1315"/>
      <c r="O8" s="1315"/>
      <c r="P8" s="1315" t="s">
        <v>230</v>
      </c>
      <c r="Q8" s="1315" t="s">
        <v>231</v>
      </c>
      <c r="R8" s="1315" t="s">
        <v>232</v>
      </c>
      <c r="S8" s="1344" t="s">
        <v>233</v>
      </c>
      <c r="T8" s="1315"/>
      <c r="U8" s="1307" t="s">
        <v>409</v>
      </c>
    </row>
    <row r="9" spans="1:21" s="219" customFormat="1" ht="44.25" customHeight="1">
      <c r="A9" s="1335"/>
      <c r="B9" s="1336"/>
      <c r="C9" s="1315"/>
      <c r="D9" s="1318"/>
      <c r="E9" s="220" t="s">
        <v>234</v>
      </c>
      <c r="F9" s="216" t="s">
        <v>235</v>
      </c>
      <c r="G9" s="216" t="s">
        <v>410</v>
      </c>
      <c r="H9" s="216" t="s">
        <v>236</v>
      </c>
      <c r="I9" s="216" t="s">
        <v>237</v>
      </c>
      <c r="J9" s="216" t="s">
        <v>238</v>
      </c>
      <c r="K9" s="216" t="s">
        <v>235</v>
      </c>
      <c r="L9" s="216" t="s">
        <v>239</v>
      </c>
      <c r="M9" s="216" t="s">
        <v>240</v>
      </c>
      <c r="N9" s="216" t="s">
        <v>241</v>
      </c>
      <c r="O9" s="216" t="s">
        <v>411</v>
      </c>
      <c r="P9" s="1315"/>
      <c r="Q9" s="1315"/>
      <c r="R9" s="1315"/>
      <c r="S9" s="1344"/>
      <c r="T9" s="1315"/>
      <c r="U9" s="1308"/>
    </row>
    <row r="10" spans="1:21" s="223" customFormat="1" ht="15.75" customHeight="1">
      <c r="A10" s="1311" t="s">
        <v>6</v>
      </c>
      <c r="B10" s="1312"/>
      <c r="C10" s="221">
        <v>1</v>
      </c>
      <c r="D10" s="221">
        <v>2</v>
      </c>
      <c r="E10" s="222">
        <v>3</v>
      </c>
      <c r="F10" s="222">
        <v>4</v>
      </c>
      <c r="G10" s="222">
        <v>5</v>
      </c>
      <c r="H10" s="222">
        <v>6</v>
      </c>
      <c r="I10" s="222">
        <v>7</v>
      </c>
      <c r="J10" s="222">
        <v>8</v>
      </c>
      <c r="K10" s="222">
        <v>9</v>
      </c>
      <c r="L10" s="222">
        <v>10</v>
      </c>
      <c r="M10" s="222">
        <v>11</v>
      </c>
      <c r="N10" s="222">
        <v>12</v>
      </c>
      <c r="O10" s="222">
        <v>13</v>
      </c>
      <c r="P10" s="222">
        <v>14</v>
      </c>
      <c r="Q10" s="222">
        <v>15</v>
      </c>
      <c r="R10" s="222">
        <v>16</v>
      </c>
      <c r="S10" s="222">
        <v>17</v>
      </c>
      <c r="T10" s="222">
        <v>18</v>
      </c>
      <c r="U10" s="1308"/>
    </row>
    <row r="11" spans="1:21" s="223" customFormat="1" ht="15.75" customHeight="1">
      <c r="A11" s="1345" t="s">
        <v>389</v>
      </c>
      <c r="B11" s="1346"/>
      <c r="C11" s="224">
        <f aca="true" t="shared" si="0" ref="C11:T11">C13-C12</f>
        <v>-2</v>
      </c>
      <c r="D11" s="224">
        <f t="shared" si="0"/>
        <v>0</v>
      </c>
      <c r="E11" s="224">
        <f t="shared" si="0"/>
        <v>0</v>
      </c>
      <c r="F11" s="224">
        <f t="shared" si="0"/>
        <v>8</v>
      </c>
      <c r="G11" s="224">
        <f t="shared" si="0"/>
        <v>-4</v>
      </c>
      <c r="H11" s="224">
        <f t="shared" si="0"/>
        <v>0</v>
      </c>
      <c r="I11" s="224">
        <f t="shared" si="0"/>
        <v>0</v>
      </c>
      <c r="J11" s="224">
        <f t="shared" si="0"/>
        <v>0</v>
      </c>
      <c r="K11" s="224">
        <f t="shared" si="0"/>
        <v>0</v>
      </c>
      <c r="L11" s="224">
        <f t="shared" si="0"/>
        <v>-3</v>
      </c>
      <c r="M11" s="224">
        <f t="shared" si="0"/>
        <v>0</v>
      </c>
      <c r="N11" s="224">
        <f t="shared" si="0"/>
        <v>1</v>
      </c>
      <c r="O11" s="224">
        <f t="shared" si="0"/>
        <v>-1</v>
      </c>
      <c r="P11" s="224">
        <f t="shared" si="0"/>
        <v>0</v>
      </c>
      <c r="Q11" s="224">
        <f t="shared" si="0"/>
        <v>0</v>
      </c>
      <c r="R11" s="224">
        <f t="shared" si="0"/>
        <v>0</v>
      </c>
      <c r="S11" s="224">
        <f t="shared" si="0"/>
        <v>-1</v>
      </c>
      <c r="T11" s="224">
        <f t="shared" si="0"/>
        <v>-2</v>
      </c>
      <c r="U11" s="1309"/>
    </row>
    <row r="12" spans="1:21" s="223" customFormat="1" ht="15.75" customHeight="1">
      <c r="A12" s="1321" t="s">
        <v>390</v>
      </c>
      <c r="B12" s="1322"/>
      <c r="C12" s="225">
        <v>125</v>
      </c>
      <c r="D12" s="225">
        <v>122</v>
      </c>
      <c r="E12" s="225">
        <v>0</v>
      </c>
      <c r="F12" s="225">
        <v>3</v>
      </c>
      <c r="G12" s="225">
        <v>43</v>
      </c>
      <c r="H12" s="225">
        <v>0</v>
      </c>
      <c r="I12" s="225">
        <v>0</v>
      </c>
      <c r="J12" s="225">
        <v>8</v>
      </c>
      <c r="K12" s="225">
        <v>4</v>
      </c>
      <c r="L12" s="225">
        <v>10</v>
      </c>
      <c r="M12" s="225">
        <v>0</v>
      </c>
      <c r="N12" s="225">
        <v>0</v>
      </c>
      <c r="O12" s="225">
        <v>20</v>
      </c>
      <c r="P12" s="225">
        <v>2</v>
      </c>
      <c r="Q12" s="225">
        <v>16</v>
      </c>
      <c r="R12" s="225">
        <v>0</v>
      </c>
      <c r="S12" s="225">
        <v>16</v>
      </c>
      <c r="T12" s="225">
        <v>3</v>
      </c>
      <c r="U12" s="226">
        <f>D12-'Báo cáo chất lượng CB Mẫu 14'!C14</f>
        <v>0</v>
      </c>
    </row>
    <row r="13" spans="1:21" s="223" customFormat="1" ht="15.75" customHeight="1">
      <c r="A13" s="1327" t="s">
        <v>37</v>
      </c>
      <c r="B13" s="1328"/>
      <c r="C13" s="227">
        <f aca="true" t="shared" si="1" ref="C13:T13">C14+C15</f>
        <v>123</v>
      </c>
      <c r="D13" s="227">
        <f t="shared" si="1"/>
        <v>122</v>
      </c>
      <c r="E13" s="227">
        <f t="shared" si="1"/>
        <v>0</v>
      </c>
      <c r="F13" s="227">
        <f t="shared" si="1"/>
        <v>11</v>
      </c>
      <c r="G13" s="227">
        <f t="shared" si="1"/>
        <v>39</v>
      </c>
      <c r="H13" s="227">
        <f t="shared" si="1"/>
        <v>0</v>
      </c>
      <c r="I13" s="227">
        <f t="shared" si="1"/>
        <v>0</v>
      </c>
      <c r="J13" s="227">
        <f t="shared" si="1"/>
        <v>8</v>
      </c>
      <c r="K13" s="227">
        <f t="shared" si="1"/>
        <v>4</v>
      </c>
      <c r="L13" s="227">
        <f t="shared" si="1"/>
        <v>7</v>
      </c>
      <c r="M13" s="227">
        <f t="shared" si="1"/>
        <v>0</v>
      </c>
      <c r="N13" s="227">
        <f t="shared" si="1"/>
        <v>1</v>
      </c>
      <c r="O13" s="227">
        <f t="shared" si="1"/>
        <v>19</v>
      </c>
      <c r="P13" s="227">
        <f t="shared" si="1"/>
        <v>2</v>
      </c>
      <c r="Q13" s="227">
        <f t="shared" si="1"/>
        <v>16</v>
      </c>
      <c r="R13" s="227">
        <f t="shared" si="1"/>
        <v>0</v>
      </c>
      <c r="S13" s="227">
        <f t="shared" si="1"/>
        <v>15</v>
      </c>
      <c r="T13" s="227">
        <f t="shared" si="1"/>
        <v>1</v>
      </c>
      <c r="U13" s="226">
        <f>D13-'Báo cáo chất lượng CB Mẫu 14'!C14</f>
        <v>0</v>
      </c>
    </row>
    <row r="14" spans="1:21" s="223" customFormat="1" ht="15.75" customHeight="1">
      <c r="A14" s="228" t="s">
        <v>0</v>
      </c>
      <c r="B14" s="180" t="s">
        <v>94</v>
      </c>
      <c r="C14" s="227">
        <f aca="true" t="shared" si="2" ref="C14:C26">D14+T14</f>
        <v>25</v>
      </c>
      <c r="D14" s="227">
        <f aca="true" t="shared" si="3" ref="D14:D26">SUM(E14:S14)</f>
        <v>25</v>
      </c>
      <c r="E14" s="229"/>
      <c r="F14" s="229">
        <v>4</v>
      </c>
      <c r="G14" s="229">
        <v>5</v>
      </c>
      <c r="H14" s="229"/>
      <c r="I14" s="229"/>
      <c r="J14" s="229">
        <v>2</v>
      </c>
      <c r="K14" s="229"/>
      <c r="L14" s="229">
        <v>3</v>
      </c>
      <c r="M14" s="229"/>
      <c r="N14" s="229">
        <v>1</v>
      </c>
      <c r="O14" s="229">
        <v>5</v>
      </c>
      <c r="P14" s="229"/>
      <c r="Q14" s="229">
        <v>2</v>
      </c>
      <c r="R14" s="229"/>
      <c r="S14" s="229">
        <v>3</v>
      </c>
      <c r="T14" s="229">
        <v>0</v>
      </c>
      <c r="U14" s="226">
        <f>D14-'Báo cáo chất lượng CB Mẫu 14'!C15</f>
        <v>0</v>
      </c>
    </row>
    <row r="15" spans="1:21" s="223" customFormat="1" ht="15.75" customHeight="1">
      <c r="A15" s="230" t="s">
        <v>1</v>
      </c>
      <c r="B15" s="180" t="s">
        <v>19</v>
      </c>
      <c r="C15" s="227">
        <f t="shared" si="2"/>
        <v>98</v>
      </c>
      <c r="D15" s="227">
        <f t="shared" si="3"/>
        <v>97</v>
      </c>
      <c r="E15" s="227">
        <f aca="true" t="shared" si="4" ref="E15:T15">SUM(E16:E26)</f>
        <v>0</v>
      </c>
      <c r="F15" s="227">
        <f t="shared" si="4"/>
        <v>7</v>
      </c>
      <c r="G15" s="227">
        <f t="shared" si="4"/>
        <v>34</v>
      </c>
      <c r="H15" s="227">
        <f t="shared" si="4"/>
        <v>0</v>
      </c>
      <c r="I15" s="227">
        <f t="shared" si="4"/>
        <v>0</v>
      </c>
      <c r="J15" s="227">
        <f t="shared" si="4"/>
        <v>6</v>
      </c>
      <c r="K15" s="227">
        <f t="shared" si="4"/>
        <v>4</v>
      </c>
      <c r="L15" s="227">
        <f t="shared" si="4"/>
        <v>4</v>
      </c>
      <c r="M15" s="227">
        <f t="shared" si="4"/>
        <v>0</v>
      </c>
      <c r="N15" s="227">
        <f t="shared" si="4"/>
        <v>0</v>
      </c>
      <c r="O15" s="227">
        <f t="shared" si="4"/>
        <v>14</v>
      </c>
      <c r="P15" s="227">
        <f t="shared" si="4"/>
        <v>2</v>
      </c>
      <c r="Q15" s="227">
        <f t="shared" si="4"/>
        <v>14</v>
      </c>
      <c r="R15" s="227">
        <f t="shared" si="4"/>
        <v>0</v>
      </c>
      <c r="S15" s="227">
        <f t="shared" si="4"/>
        <v>12</v>
      </c>
      <c r="T15" s="227">
        <f t="shared" si="4"/>
        <v>1</v>
      </c>
      <c r="U15" s="226">
        <f>D15-'Báo cáo chất lượng CB Mẫu 14'!C16</f>
        <v>0</v>
      </c>
    </row>
    <row r="16" spans="1:21" s="223" customFormat="1" ht="15.75" customHeight="1">
      <c r="A16" s="231" t="s">
        <v>51</v>
      </c>
      <c r="B16" s="69" t="s">
        <v>359</v>
      </c>
      <c r="C16" s="227">
        <f t="shared" si="2"/>
        <v>9</v>
      </c>
      <c r="D16" s="227">
        <f t="shared" si="3"/>
        <v>8</v>
      </c>
      <c r="E16" s="232"/>
      <c r="F16" s="232"/>
      <c r="G16" s="232">
        <v>5</v>
      </c>
      <c r="H16" s="232"/>
      <c r="I16" s="232"/>
      <c r="J16" s="232"/>
      <c r="K16" s="232"/>
      <c r="L16" s="232"/>
      <c r="M16" s="232"/>
      <c r="N16" s="232"/>
      <c r="O16" s="232">
        <v>1</v>
      </c>
      <c r="P16" s="232"/>
      <c r="Q16" s="232">
        <v>1</v>
      </c>
      <c r="R16" s="232"/>
      <c r="S16" s="232">
        <v>1</v>
      </c>
      <c r="T16" s="232">
        <v>1</v>
      </c>
      <c r="U16" s="226">
        <f>D16-'Báo cáo chất lượng CB Mẫu 14'!C17</f>
        <v>0</v>
      </c>
    </row>
    <row r="17" spans="1:21" s="223" customFormat="1" ht="15.75" customHeight="1">
      <c r="A17" s="231" t="s">
        <v>52</v>
      </c>
      <c r="B17" s="69" t="s">
        <v>391</v>
      </c>
      <c r="C17" s="227">
        <f t="shared" si="2"/>
        <v>7</v>
      </c>
      <c r="D17" s="227">
        <f t="shared" si="3"/>
        <v>7</v>
      </c>
      <c r="E17" s="232"/>
      <c r="F17" s="232"/>
      <c r="G17" s="232">
        <v>3</v>
      </c>
      <c r="H17" s="232"/>
      <c r="I17" s="232"/>
      <c r="J17" s="232">
        <v>1</v>
      </c>
      <c r="K17" s="232"/>
      <c r="L17" s="232"/>
      <c r="M17" s="232"/>
      <c r="N17" s="232"/>
      <c r="O17" s="232">
        <v>1</v>
      </c>
      <c r="P17" s="232"/>
      <c r="Q17" s="232">
        <v>1</v>
      </c>
      <c r="R17" s="232"/>
      <c r="S17" s="232">
        <v>1</v>
      </c>
      <c r="T17" s="232">
        <v>0</v>
      </c>
      <c r="U17" s="226">
        <f>D17-'Báo cáo chất lượng CB Mẫu 14'!C18</f>
        <v>0</v>
      </c>
    </row>
    <row r="18" spans="1:21" s="223" customFormat="1" ht="15.75" customHeight="1">
      <c r="A18" s="231" t="s">
        <v>57</v>
      </c>
      <c r="B18" s="69" t="s">
        <v>362</v>
      </c>
      <c r="C18" s="227">
        <f t="shared" si="2"/>
        <v>14</v>
      </c>
      <c r="D18" s="227">
        <f t="shared" si="3"/>
        <v>14</v>
      </c>
      <c r="E18" s="232"/>
      <c r="F18" s="232"/>
      <c r="G18" s="232">
        <v>8</v>
      </c>
      <c r="H18" s="232"/>
      <c r="I18" s="232"/>
      <c r="J18" s="232">
        <v>1</v>
      </c>
      <c r="K18" s="232"/>
      <c r="L18" s="232">
        <v>1</v>
      </c>
      <c r="M18" s="232"/>
      <c r="N18" s="232"/>
      <c r="O18" s="232">
        <v>1</v>
      </c>
      <c r="P18" s="232"/>
      <c r="Q18" s="232">
        <v>2</v>
      </c>
      <c r="R18" s="232"/>
      <c r="S18" s="232">
        <v>1</v>
      </c>
      <c r="T18" s="232">
        <v>0</v>
      </c>
      <c r="U18" s="226">
        <f>D18-'Báo cáo chất lượng CB Mẫu 14'!C19</f>
        <v>0</v>
      </c>
    </row>
    <row r="19" spans="1:21" s="223" customFormat="1" ht="15.75" customHeight="1">
      <c r="A19" s="231" t="s">
        <v>69</v>
      </c>
      <c r="B19" s="69" t="s">
        <v>363</v>
      </c>
      <c r="C19" s="227">
        <f t="shared" si="2"/>
        <v>7</v>
      </c>
      <c r="D19" s="227">
        <f t="shared" si="3"/>
        <v>7</v>
      </c>
      <c r="E19" s="232"/>
      <c r="F19" s="232"/>
      <c r="G19" s="232">
        <v>2</v>
      </c>
      <c r="H19" s="232"/>
      <c r="I19" s="232"/>
      <c r="J19" s="232"/>
      <c r="K19" s="232">
        <v>1</v>
      </c>
      <c r="L19" s="232"/>
      <c r="M19" s="232"/>
      <c r="N19" s="232"/>
      <c r="O19" s="232">
        <v>1</v>
      </c>
      <c r="P19" s="232"/>
      <c r="Q19" s="232">
        <v>2</v>
      </c>
      <c r="R19" s="232"/>
      <c r="S19" s="232">
        <v>1</v>
      </c>
      <c r="T19" s="232">
        <v>0</v>
      </c>
      <c r="U19" s="226">
        <f>D19-'Báo cáo chất lượng CB Mẫu 14'!C20</f>
        <v>0</v>
      </c>
    </row>
    <row r="20" spans="1:21" s="223" customFormat="1" ht="17.25" customHeight="1">
      <c r="A20" s="231" t="s">
        <v>70</v>
      </c>
      <c r="B20" s="69" t="s">
        <v>364</v>
      </c>
      <c r="C20" s="227">
        <f t="shared" si="2"/>
        <v>8</v>
      </c>
      <c r="D20" s="227">
        <f t="shared" si="3"/>
        <v>8</v>
      </c>
      <c r="E20" s="232"/>
      <c r="F20" s="232">
        <v>1</v>
      </c>
      <c r="G20" s="232">
        <v>2</v>
      </c>
      <c r="H20" s="232"/>
      <c r="I20" s="232"/>
      <c r="J20" s="232"/>
      <c r="K20" s="232">
        <v>1</v>
      </c>
      <c r="L20" s="232">
        <v>1</v>
      </c>
      <c r="M20" s="232"/>
      <c r="N20" s="232"/>
      <c r="O20" s="232">
        <v>1</v>
      </c>
      <c r="P20" s="232"/>
      <c r="Q20" s="232">
        <v>1</v>
      </c>
      <c r="R20" s="232"/>
      <c r="S20" s="232">
        <v>1</v>
      </c>
      <c r="T20" s="232">
        <v>0</v>
      </c>
      <c r="U20" s="226">
        <f>D20-'Báo cáo chất lượng CB Mẫu 14'!C21</f>
        <v>0</v>
      </c>
    </row>
    <row r="21" spans="1:21" s="223" customFormat="1" ht="15.75" customHeight="1">
      <c r="A21" s="231" t="s">
        <v>71</v>
      </c>
      <c r="B21" s="69" t="s">
        <v>365</v>
      </c>
      <c r="C21" s="227">
        <f t="shared" si="2"/>
        <v>10</v>
      </c>
      <c r="D21" s="227">
        <f t="shared" si="3"/>
        <v>10</v>
      </c>
      <c r="E21" s="232"/>
      <c r="F21" s="232">
        <v>1</v>
      </c>
      <c r="G21" s="232">
        <v>2</v>
      </c>
      <c r="H21" s="232"/>
      <c r="I21" s="232"/>
      <c r="J21" s="232"/>
      <c r="K21" s="232">
        <v>1</v>
      </c>
      <c r="L21" s="232"/>
      <c r="M21" s="232"/>
      <c r="N21" s="232"/>
      <c r="O21" s="232">
        <v>4</v>
      </c>
      <c r="P21" s="232"/>
      <c r="Q21" s="232">
        <v>1</v>
      </c>
      <c r="R21" s="232"/>
      <c r="S21" s="232">
        <v>1</v>
      </c>
      <c r="T21" s="232">
        <v>0</v>
      </c>
      <c r="U21" s="226">
        <f>D21-'Báo cáo chất lượng CB Mẫu 14'!C22</f>
        <v>0</v>
      </c>
    </row>
    <row r="22" spans="1:21" s="223" customFormat="1" ht="15.75" customHeight="1">
      <c r="A22" s="231" t="s">
        <v>72</v>
      </c>
      <c r="B22" s="69" t="s">
        <v>370</v>
      </c>
      <c r="C22" s="227">
        <f t="shared" si="2"/>
        <v>7</v>
      </c>
      <c r="D22" s="227">
        <f t="shared" si="3"/>
        <v>7</v>
      </c>
      <c r="E22" s="232"/>
      <c r="F22" s="232">
        <v>1</v>
      </c>
      <c r="G22" s="232">
        <v>1</v>
      </c>
      <c r="H22" s="232"/>
      <c r="I22" s="232"/>
      <c r="J22" s="232"/>
      <c r="K22" s="232"/>
      <c r="L22" s="232"/>
      <c r="M22" s="232"/>
      <c r="N22" s="232"/>
      <c r="O22" s="232">
        <v>2</v>
      </c>
      <c r="P22" s="232"/>
      <c r="Q22" s="232">
        <v>1</v>
      </c>
      <c r="R22" s="232"/>
      <c r="S22" s="232">
        <v>2</v>
      </c>
      <c r="T22" s="232">
        <v>0</v>
      </c>
      <c r="U22" s="226">
        <f>D22-'Báo cáo chất lượng CB Mẫu 14'!C23</f>
        <v>0</v>
      </c>
    </row>
    <row r="23" spans="1:21" s="223" customFormat="1" ht="15.75" customHeight="1">
      <c r="A23" s="231" t="s">
        <v>73</v>
      </c>
      <c r="B23" s="69" t="s">
        <v>372</v>
      </c>
      <c r="C23" s="227">
        <f t="shared" si="2"/>
        <v>9</v>
      </c>
      <c r="D23" s="227">
        <f t="shared" si="3"/>
        <v>9</v>
      </c>
      <c r="E23" s="232"/>
      <c r="F23" s="232">
        <v>1</v>
      </c>
      <c r="G23" s="232">
        <v>1</v>
      </c>
      <c r="H23" s="232"/>
      <c r="I23" s="232"/>
      <c r="J23" s="232">
        <v>1</v>
      </c>
      <c r="K23" s="232">
        <v>1</v>
      </c>
      <c r="L23" s="232">
        <v>1</v>
      </c>
      <c r="M23" s="232"/>
      <c r="N23" s="232"/>
      <c r="O23" s="232">
        <v>1</v>
      </c>
      <c r="P23" s="232">
        <v>1</v>
      </c>
      <c r="Q23" s="232">
        <v>1</v>
      </c>
      <c r="R23" s="232"/>
      <c r="S23" s="232">
        <v>1</v>
      </c>
      <c r="T23" s="232">
        <v>0</v>
      </c>
      <c r="U23" s="226">
        <f>D23-'Báo cáo chất lượng CB Mẫu 14'!C24</f>
        <v>0</v>
      </c>
    </row>
    <row r="24" spans="1:21" s="223" customFormat="1" ht="15.75" customHeight="1">
      <c r="A24" s="231" t="s">
        <v>74</v>
      </c>
      <c r="B24" s="69" t="s">
        <v>373</v>
      </c>
      <c r="C24" s="227">
        <f t="shared" si="2"/>
        <v>11</v>
      </c>
      <c r="D24" s="227">
        <f t="shared" si="3"/>
        <v>11</v>
      </c>
      <c r="E24" s="232"/>
      <c r="F24" s="232">
        <v>1</v>
      </c>
      <c r="G24" s="232">
        <v>3</v>
      </c>
      <c r="H24" s="232"/>
      <c r="I24" s="232"/>
      <c r="J24" s="232">
        <v>1</v>
      </c>
      <c r="K24" s="232"/>
      <c r="L24" s="232">
        <v>1</v>
      </c>
      <c r="M24" s="232"/>
      <c r="N24" s="232"/>
      <c r="O24" s="232">
        <v>1</v>
      </c>
      <c r="P24" s="232">
        <v>1</v>
      </c>
      <c r="Q24" s="232">
        <v>2</v>
      </c>
      <c r="R24" s="232"/>
      <c r="S24" s="232">
        <v>1</v>
      </c>
      <c r="T24" s="232">
        <v>0</v>
      </c>
      <c r="U24" s="226">
        <f>D24-'Báo cáo chất lượng CB Mẫu 14'!C25</f>
        <v>0</v>
      </c>
    </row>
    <row r="25" spans="1:21" s="223" customFormat="1" ht="15.75" customHeight="1">
      <c r="A25" s="231" t="s">
        <v>97</v>
      </c>
      <c r="B25" s="69" t="s">
        <v>374</v>
      </c>
      <c r="C25" s="227">
        <f t="shared" si="2"/>
        <v>8</v>
      </c>
      <c r="D25" s="227">
        <f t="shared" si="3"/>
        <v>8</v>
      </c>
      <c r="E25" s="232"/>
      <c r="F25" s="232">
        <v>1</v>
      </c>
      <c r="G25" s="232">
        <v>3</v>
      </c>
      <c r="H25" s="232"/>
      <c r="I25" s="232"/>
      <c r="J25" s="232">
        <v>1</v>
      </c>
      <c r="K25" s="232"/>
      <c r="L25" s="232"/>
      <c r="M25" s="232"/>
      <c r="N25" s="232"/>
      <c r="O25" s="232">
        <v>1</v>
      </c>
      <c r="P25" s="232"/>
      <c r="Q25" s="232">
        <v>1</v>
      </c>
      <c r="R25" s="232"/>
      <c r="S25" s="232">
        <v>1</v>
      </c>
      <c r="T25" s="232">
        <v>0</v>
      </c>
      <c r="U25" s="226">
        <f>D25-'Báo cáo chất lượng CB Mẫu 14'!C26</f>
        <v>0</v>
      </c>
    </row>
    <row r="26" spans="1:21" s="223" customFormat="1" ht="15.75" customHeight="1">
      <c r="A26" s="231" t="s">
        <v>98</v>
      </c>
      <c r="B26" s="69" t="s">
        <v>376</v>
      </c>
      <c r="C26" s="227">
        <f t="shared" si="2"/>
        <v>8</v>
      </c>
      <c r="D26" s="227">
        <f t="shared" si="3"/>
        <v>8</v>
      </c>
      <c r="E26" s="232"/>
      <c r="F26" s="232">
        <v>1</v>
      </c>
      <c r="G26" s="232">
        <v>4</v>
      </c>
      <c r="H26" s="232"/>
      <c r="I26" s="232"/>
      <c r="J26" s="232">
        <v>1</v>
      </c>
      <c r="K26" s="232"/>
      <c r="L26" s="232"/>
      <c r="M26" s="232"/>
      <c r="N26" s="232"/>
      <c r="O26" s="232"/>
      <c r="P26" s="232"/>
      <c r="Q26" s="232">
        <v>1</v>
      </c>
      <c r="R26" s="232"/>
      <c r="S26" s="232">
        <v>1</v>
      </c>
      <c r="T26" s="232">
        <v>0</v>
      </c>
      <c r="U26" s="226">
        <f>D26-'Báo cáo chất lượng CB Mẫu 14'!C27</f>
        <v>0</v>
      </c>
    </row>
    <row r="27" ht="6" customHeight="1"/>
    <row r="28" spans="1:20" s="234" customFormat="1" ht="15.75" customHeight="1">
      <c r="A28" s="233"/>
      <c r="B28" s="1313" t="s">
        <v>377</v>
      </c>
      <c r="C28" s="1313"/>
      <c r="D28" s="1313"/>
      <c r="E28" s="1313"/>
      <c r="F28" s="182"/>
      <c r="G28" s="182"/>
      <c r="H28" s="182"/>
      <c r="I28" s="182"/>
      <c r="J28" s="182"/>
      <c r="K28" s="182" t="s">
        <v>242</v>
      </c>
      <c r="L28" s="183"/>
      <c r="M28" s="1320" t="s">
        <v>412</v>
      </c>
      <c r="N28" s="1320"/>
      <c r="O28" s="1320"/>
      <c r="P28" s="1320"/>
      <c r="Q28" s="1320"/>
      <c r="R28" s="1320"/>
      <c r="S28" s="1320"/>
      <c r="T28" s="1320"/>
    </row>
    <row r="29" spans="1:20" s="234" customFormat="1" ht="18.75" customHeight="1">
      <c r="A29" s="233"/>
      <c r="B29" s="1326" t="s">
        <v>243</v>
      </c>
      <c r="C29" s="1326"/>
      <c r="D29" s="1326"/>
      <c r="E29" s="235"/>
      <c r="F29" s="184"/>
      <c r="G29" s="184"/>
      <c r="H29" s="184"/>
      <c r="I29" s="184"/>
      <c r="J29" s="184"/>
      <c r="K29" s="184"/>
      <c r="L29" s="183"/>
      <c r="M29" s="1329" t="s">
        <v>401</v>
      </c>
      <c r="N29" s="1329"/>
      <c r="O29" s="1329"/>
      <c r="P29" s="1329"/>
      <c r="Q29" s="1329"/>
      <c r="R29" s="1329"/>
      <c r="S29" s="1329"/>
      <c r="T29" s="1329"/>
    </row>
    <row r="30" spans="1:20" s="234" customFormat="1" ht="18.75">
      <c r="A30" s="185"/>
      <c r="B30" s="1323"/>
      <c r="C30" s="1323"/>
      <c r="D30" s="1323"/>
      <c r="E30" s="187"/>
      <c r="F30" s="187"/>
      <c r="G30" s="187"/>
      <c r="H30" s="187"/>
      <c r="I30" s="187"/>
      <c r="J30" s="187"/>
      <c r="K30" s="187"/>
      <c r="L30" s="187"/>
      <c r="M30" s="1324"/>
      <c r="N30" s="1324"/>
      <c r="O30" s="1324"/>
      <c r="P30" s="1324"/>
      <c r="Q30" s="1324"/>
      <c r="R30" s="1324"/>
      <c r="S30" s="1324"/>
      <c r="T30" s="1324"/>
    </row>
    <row r="31" spans="1:20" s="234" customFormat="1" ht="18.75">
      <c r="A31" s="185"/>
      <c r="B31" s="187"/>
      <c r="C31" s="187"/>
      <c r="D31" s="187"/>
      <c r="E31" s="187"/>
      <c r="F31" s="187"/>
      <c r="G31" s="187"/>
      <c r="H31" s="187"/>
      <c r="I31" s="187"/>
      <c r="J31" s="187"/>
      <c r="K31" s="187"/>
      <c r="L31" s="187"/>
      <c r="M31" s="187"/>
      <c r="N31" s="187"/>
      <c r="O31" s="187"/>
      <c r="P31" s="187"/>
      <c r="Q31" s="183"/>
      <c r="R31" s="183"/>
      <c r="S31" s="183"/>
      <c r="T31" s="183"/>
    </row>
    <row r="32" spans="2:20" ht="13.5" customHeight="1" hidden="1">
      <c r="B32" s="187"/>
      <c r="C32" s="187"/>
      <c r="D32" s="187"/>
      <c r="E32" s="187"/>
      <c r="F32" s="187"/>
      <c r="G32" s="187"/>
      <c r="H32" s="187"/>
      <c r="I32" s="187"/>
      <c r="J32" s="187"/>
      <c r="K32" s="187"/>
      <c r="L32" s="187"/>
      <c r="M32" s="187"/>
      <c r="N32" s="187"/>
      <c r="O32" s="187"/>
      <c r="P32" s="187"/>
      <c r="Q32" s="187"/>
      <c r="R32" s="187"/>
      <c r="S32" s="187"/>
      <c r="T32" s="187"/>
    </row>
    <row r="33" spans="1:20" ht="18.75" hidden="1">
      <c r="A33" s="236" t="s">
        <v>245</v>
      </c>
      <c r="B33" s="187"/>
      <c r="C33" s="187"/>
      <c r="D33" s="187"/>
      <c r="E33" s="187"/>
      <c r="F33" s="187"/>
      <c r="G33" s="187"/>
      <c r="H33" s="187"/>
      <c r="I33" s="187"/>
      <c r="J33" s="187"/>
      <c r="K33" s="187"/>
      <c r="L33" s="187"/>
      <c r="M33" s="187"/>
      <c r="N33" s="187"/>
      <c r="O33" s="187"/>
      <c r="P33" s="187"/>
      <c r="Q33" s="187"/>
      <c r="R33" s="187"/>
      <c r="S33" s="187"/>
      <c r="T33" s="187"/>
    </row>
    <row r="34" spans="2:20" ht="18.75" hidden="1">
      <c r="B34" s="237" t="s">
        <v>246</v>
      </c>
      <c r="C34" s="187"/>
      <c r="D34" s="187"/>
      <c r="E34" s="187"/>
      <c r="F34" s="187"/>
      <c r="G34" s="187"/>
      <c r="H34" s="187"/>
      <c r="I34" s="187"/>
      <c r="J34" s="187"/>
      <c r="K34" s="187"/>
      <c r="L34" s="187"/>
      <c r="M34" s="187"/>
      <c r="N34" s="187"/>
      <c r="O34" s="187"/>
      <c r="P34" s="187"/>
      <c r="Q34" s="187"/>
      <c r="R34" s="187"/>
      <c r="S34" s="187"/>
      <c r="T34" s="187"/>
    </row>
    <row r="35" spans="2:20" ht="18.75" hidden="1">
      <c r="B35" s="237" t="s">
        <v>247</v>
      </c>
      <c r="C35" s="187"/>
      <c r="D35" s="187"/>
      <c r="E35" s="187"/>
      <c r="F35" s="187"/>
      <c r="G35" s="187"/>
      <c r="H35" s="187"/>
      <c r="I35" s="187"/>
      <c r="J35" s="187"/>
      <c r="K35" s="187"/>
      <c r="L35" s="187"/>
      <c r="M35" s="187"/>
      <c r="N35" s="187"/>
      <c r="O35" s="187"/>
      <c r="P35" s="187"/>
      <c r="Q35" s="187"/>
      <c r="R35" s="187"/>
      <c r="S35" s="187"/>
      <c r="T35" s="187"/>
    </row>
    <row r="36" spans="2:20" s="212" customFormat="1" ht="18.75">
      <c r="B36" s="1325" t="s">
        <v>381</v>
      </c>
      <c r="C36" s="1325"/>
      <c r="D36" s="1325"/>
      <c r="E36" s="237"/>
      <c r="F36" s="237"/>
      <c r="G36" s="237"/>
      <c r="H36" s="237"/>
      <c r="I36" s="237"/>
      <c r="J36" s="237"/>
      <c r="K36" s="237"/>
      <c r="L36" s="237"/>
      <c r="M36" s="237"/>
      <c r="N36" s="1325" t="s">
        <v>381</v>
      </c>
      <c r="O36" s="1325"/>
      <c r="P36" s="1325"/>
      <c r="Q36" s="1325"/>
      <c r="R36" s="1325"/>
      <c r="S36" s="1325"/>
      <c r="T36" s="237"/>
    </row>
    <row r="37" spans="2:20" ht="18.75">
      <c r="B37" s="187"/>
      <c r="C37" s="187"/>
      <c r="D37" s="187"/>
      <c r="E37" s="187"/>
      <c r="F37" s="187"/>
      <c r="G37" s="187"/>
      <c r="H37" s="187"/>
      <c r="I37" s="187"/>
      <c r="J37" s="187"/>
      <c r="K37" s="187"/>
      <c r="L37" s="187"/>
      <c r="M37" s="187"/>
      <c r="N37" s="187"/>
      <c r="O37" s="187"/>
      <c r="P37" s="187"/>
      <c r="Q37" s="187"/>
      <c r="R37" s="187"/>
      <c r="S37" s="187"/>
      <c r="T37" s="187"/>
    </row>
    <row r="38" spans="2:21" ht="18.75">
      <c r="B38" s="1196" t="s">
        <v>337</v>
      </c>
      <c r="C38" s="1196"/>
      <c r="D38" s="1196"/>
      <c r="E38" s="211"/>
      <c r="F38" s="211"/>
      <c r="G38" s="211"/>
      <c r="H38" s="211"/>
      <c r="I38" s="183"/>
      <c r="J38" s="183"/>
      <c r="K38" s="183"/>
      <c r="L38" s="183"/>
      <c r="M38" s="1197" t="s">
        <v>338</v>
      </c>
      <c r="N38" s="1197"/>
      <c r="O38" s="1197"/>
      <c r="P38" s="1197"/>
      <c r="Q38" s="1197"/>
      <c r="R38" s="1197"/>
      <c r="S38" s="1197"/>
      <c r="T38" s="1197"/>
      <c r="U38" s="164"/>
    </row>
    <row r="39" spans="2:20" ht="18.75">
      <c r="B39" s="187"/>
      <c r="C39" s="187"/>
      <c r="D39" s="187"/>
      <c r="E39" s="187"/>
      <c r="F39" s="187"/>
      <c r="G39" s="187"/>
      <c r="H39" s="187"/>
      <c r="I39" s="187"/>
      <c r="J39" s="187"/>
      <c r="K39" s="187"/>
      <c r="L39" s="187"/>
      <c r="M39" s="187"/>
      <c r="N39" s="187"/>
      <c r="O39" s="187"/>
      <c r="P39" s="187"/>
      <c r="Q39" s="187"/>
      <c r="R39" s="187"/>
      <c r="S39" s="187"/>
      <c r="T39" s="187"/>
    </row>
    <row r="40" spans="2:20" ht="18.75">
      <c r="B40" s="187"/>
      <c r="C40" s="187"/>
      <c r="D40" s="187"/>
      <c r="E40" s="187"/>
      <c r="F40" s="187"/>
      <c r="G40" s="187"/>
      <c r="H40" s="187"/>
      <c r="I40" s="187"/>
      <c r="J40" s="187"/>
      <c r="K40" s="187"/>
      <c r="L40" s="187"/>
      <c r="M40" s="187"/>
      <c r="N40" s="187"/>
      <c r="O40" s="187"/>
      <c r="P40" s="187"/>
      <c r="Q40" s="187"/>
      <c r="R40" s="187"/>
      <c r="S40" s="187"/>
      <c r="T40" s="187"/>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7" customWidth="1"/>
    <col min="2" max="2" width="17.25390625" style="197" customWidth="1"/>
    <col min="3" max="3" width="9.625" style="197" customWidth="1"/>
    <col min="4" max="5" width="5.625" style="197" customWidth="1"/>
    <col min="6" max="7" width="6.25390625" style="197" customWidth="1"/>
    <col min="8" max="8" width="5.625" style="197" customWidth="1"/>
    <col min="9" max="9" width="6.00390625" style="197" customWidth="1"/>
    <col min="10" max="10" width="6.125" style="197" customWidth="1"/>
    <col min="11" max="12" width="5.625" style="197" customWidth="1"/>
    <col min="13" max="13" width="6.125" style="197" customWidth="1"/>
    <col min="14" max="15" width="6.25390625" style="197" customWidth="1"/>
    <col min="16" max="18" width="5.625" style="197" customWidth="1"/>
    <col min="19" max="19" width="5.875" style="197" customWidth="1"/>
    <col min="20" max="20" width="5.625" style="197" customWidth="1"/>
    <col min="21" max="28" width="8.00390625" style="197" customWidth="1"/>
    <col min="29" max="29" width="8.375" style="197" customWidth="1"/>
    <col min="30" max="30" width="8.00390625" style="197" customWidth="1"/>
    <col min="31" max="31" width="11.25390625" style="197" customWidth="1"/>
    <col min="32" max="32" width="13.50390625" style="197" customWidth="1"/>
    <col min="33" max="16384" width="8.00390625" style="197" customWidth="1"/>
  </cols>
  <sheetData>
    <row r="1" spans="1:20" ht="16.5">
      <c r="A1" s="1372" t="s">
        <v>248</v>
      </c>
      <c r="B1" s="1372"/>
      <c r="C1" s="1372"/>
      <c r="D1" s="239"/>
      <c r="E1" s="1381" t="s">
        <v>249</v>
      </c>
      <c r="F1" s="1381"/>
      <c r="G1" s="1381"/>
      <c r="H1" s="1381"/>
      <c r="I1" s="1381"/>
      <c r="J1" s="1381"/>
      <c r="K1" s="1381"/>
      <c r="L1" s="1381"/>
      <c r="M1" s="1381"/>
      <c r="N1" s="1381"/>
      <c r="O1" s="192"/>
      <c r="P1" s="1377" t="s">
        <v>451</v>
      </c>
      <c r="Q1" s="1377"/>
      <c r="R1" s="1377"/>
      <c r="S1" s="1377"/>
      <c r="T1" s="1377"/>
    </row>
    <row r="2" spans="1:20" ht="15.75" customHeight="1">
      <c r="A2" s="1373" t="s">
        <v>413</v>
      </c>
      <c r="B2" s="1373"/>
      <c r="C2" s="1373"/>
      <c r="D2" s="1373"/>
      <c r="E2" s="1375" t="s">
        <v>250</v>
      </c>
      <c r="F2" s="1375"/>
      <c r="G2" s="1375"/>
      <c r="H2" s="1375"/>
      <c r="I2" s="1375"/>
      <c r="J2" s="1375"/>
      <c r="K2" s="1375"/>
      <c r="L2" s="1375"/>
      <c r="M2" s="1375"/>
      <c r="N2" s="1375"/>
      <c r="O2" s="195"/>
      <c r="P2" s="1378" t="s">
        <v>393</v>
      </c>
      <c r="Q2" s="1378"/>
      <c r="R2" s="1378"/>
      <c r="S2" s="1378"/>
      <c r="T2" s="1378"/>
    </row>
    <row r="3" spans="1:20" ht="17.25">
      <c r="A3" s="1373" t="s">
        <v>344</v>
      </c>
      <c r="B3" s="1373"/>
      <c r="C3" s="1373"/>
      <c r="D3" s="240"/>
      <c r="E3" s="1383" t="s">
        <v>345</v>
      </c>
      <c r="F3" s="1383"/>
      <c r="G3" s="1383"/>
      <c r="H3" s="1383"/>
      <c r="I3" s="1383"/>
      <c r="J3" s="1383"/>
      <c r="K3" s="1383"/>
      <c r="L3" s="1383"/>
      <c r="M3" s="1383"/>
      <c r="N3" s="1383"/>
      <c r="O3" s="195"/>
      <c r="P3" s="1379" t="s">
        <v>452</v>
      </c>
      <c r="Q3" s="1379"/>
      <c r="R3" s="1379"/>
      <c r="S3" s="1379"/>
      <c r="T3" s="1379"/>
    </row>
    <row r="4" spans="1:20" ht="18.75" customHeight="1">
      <c r="A4" s="1374" t="s">
        <v>346</v>
      </c>
      <c r="B4" s="1374"/>
      <c r="C4" s="1374"/>
      <c r="D4" s="1376"/>
      <c r="E4" s="1376"/>
      <c r="F4" s="1376"/>
      <c r="G4" s="1376"/>
      <c r="H4" s="1376"/>
      <c r="I4" s="1376"/>
      <c r="J4" s="1376"/>
      <c r="K4" s="1376"/>
      <c r="L4" s="1376"/>
      <c r="M4" s="1376"/>
      <c r="N4" s="1376"/>
      <c r="O4" s="196"/>
      <c r="P4" s="1378" t="s">
        <v>385</v>
      </c>
      <c r="Q4" s="1379"/>
      <c r="R4" s="1379"/>
      <c r="S4" s="1379"/>
      <c r="T4" s="1379"/>
    </row>
    <row r="5" spans="1:23" ht="15">
      <c r="A5" s="209"/>
      <c r="B5" s="209"/>
      <c r="C5" s="241"/>
      <c r="D5" s="241"/>
      <c r="E5" s="209"/>
      <c r="F5" s="209"/>
      <c r="G5" s="209"/>
      <c r="H5" s="209"/>
      <c r="I5" s="209"/>
      <c r="J5" s="209"/>
      <c r="K5" s="209"/>
      <c r="L5" s="209"/>
      <c r="P5" s="1362" t="s">
        <v>408</v>
      </c>
      <c r="Q5" s="1362"/>
      <c r="R5" s="1362"/>
      <c r="S5" s="1362"/>
      <c r="T5" s="1362"/>
      <c r="U5" s="242"/>
      <c r="V5" s="242"/>
      <c r="W5" s="242"/>
    </row>
    <row r="6" spans="1:23" ht="29.25" customHeight="1">
      <c r="A6" s="1331" t="s">
        <v>68</v>
      </c>
      <c r="B6" s="1359"/>
      <c r="C6" s="1354" t="s">
        <v>2</v>
      </c>
      <c r="D6" s="1363" t="s">
        <v>251</v>
      </c>
      <c r="E6" s="1364"/>
      <c r="F6" s="1364"/>
      <c r="G6" s="1364"/>
      <c r="H6" s="1364"/>
      <c r="I6" s="1364"/>
      <c r="J6" s="1365"/>
      <c r="K6" s="1384" t="s">
        <v>252</v>
      </c>
      <c r="L6" s="1385"/>
      <c r="M6" s="1385"/>
      <c r="N6" s="1385"/>
      <c r="O6" s="1385"/>
      <c r="P6" s="1385"/>
      <c r="Q6" s="1385"/>
      <c r="R6" s="1385"/>
      <c r="S6" s="1385"/>
      <c r="T6" s="1386"/>
      <c r="U6" s="243"/>
      <c r="V6" s="244"/>
      <c r="W6" s="244"/>
    </row>
    <row r="7" spans="1:20" ht="19.5" customHeight="1">
      <c r="A7" s="1333"/>
      <c r="B7" s="1360"/>
      <c r="C7" s="1355"/>
      <c r="D7" s="1364" t="s">
        <v>7</v>
      </c>
      <c r="E7" s="1364"/>
      <c r="F7" s="1364"/>
      <c r="G7" s="1364"/>
      <c r="H7" s="1364"/>
      <c r="I7" s="1364"/>
      <c r="J7" s="1365"/>
      <c r="K7" s="1387"/>
      <c r="L7" s="1388"/>
      <c r="M7" s="1388"/>
      <c r="N7" s="1388"/>
      <c r="O7" s="1388"/>
      <c r="P7" s="1388"/>
      <c r="Q7" s="1388"/>
      <c r="R7" s="1388"/>
      <c r="S7" s="1388"/>
      <c r="T7" s="1389"/>
    </row>
    <row r="8" spans="1:20" ht="33" customHeight="1">
      <c r="A8" s="1333"/>
      <c r="B8" s="1360"/>
      <c r="C8" s="1355"/>
      <c r="D8" s="1352" t="s">
        <v>253</v>
      </c>
      <c r="E8" s="1390"/>
      <c r="F8" s="1353" t="s">
        <v>254</v>
      </c>
      <c r="G8" s="1390"/>
      <c r="H8" s="1353" t="s">
        <v>255</v>
      </c>
      <c r="I8" s="1390"/>
      <c r="J8" s="1353" t="s">
        <v>256</v>
      </c>
      <c r="K8" s="1380" t="s">
        <v>257</v>
      </c>
      <c r="L8" s="1380"/>
      <c r="M8" s="1380"/>
      <c r="N8" s="1380" t="s">
        <v>258</v>
      </c>
      <c r="O8" s="1380"/>
      <c r="P8" s="1380"/>
      <c r="Q8" s="1353" t="s">
        <v>259</v>
      </c>
      <c r="R8" s="1382" t="s">
        <v>260</v>
      </c>
      <c r="S8" s="1382" t="s">
        <v>261</v>
      </c>
      <c r="T8" s="1353" t="s">
        <v>262</v>
      </c>
    </row>
    <row r="9" spans="1:20" ht="18.75" customHeight="1">
      <c r="A9" s="1333"/>
      <c r="B9" s="1360"/>
      <c r="C9" s="1355"/>
      <c r="D9" s="1352" t="s">
        <v>263</v>
      </c>
      <c r="E9" s="1353" t="s">
        <v>264</v>
      </c>
      <c r="F9" s="1353" t="s">
        <v>263</v>
      </c>
      <c r="G9" s="1353" t="s">
        <v>264</v>
      </c>
      <c r="H9" s="1353" t="s">
        <v>263</v>
      </c>
      <c r="I9" s="1353" t="s">
        <v>265</v>
      </c>
      <c r="J9" s="1353"/>
      <c r="K9" s="1380"/>
      <c r="L9" s="1380"/>
      <c r="M9" s="1380"/>
      <c r="N9" s="1380"/>
      <c r="O9" s="1380"/>
      <c r="P9" s="1380"/>
      <c r="Q9" s="1353"/>
      <c r="R9" s="1382"/>
      <c r="S9" s="1382"/>
      <c r="T9" s="1353"/>
    </row>
    <row r="10" spans="1:20" ht="23.25" customHeight="1">
      <c r="A10" s="1335"/>
      <c r="B10" s="1361"/>
      <c r="C10" s="1356"/>
      <c r="D10" s="1352"/>
      <c r="E10" s="1353"/>
      <c r="F10" s="1353"/>
      <c r="G10" s="1353"/>
      <c r="H10" s="1353"/>
      <c r="I10" s="1353"/>
      <c r="J10" s="1353"/>
      <c r="K10" s="245" t="s">
        <v>266</v>
      </c>
      <c r="L10" s="245" t="s">
        <v>241</v>
      </c>
      <c r="M10" s="245" t="s">
        <v>267</v>
      </c>
      <c r="N10" s="245" t="s">
        <v>266</v>
      </c>
      <c r="O10" s="245" t="s">
        <v>268</v>
      </c>
      <c r="P10" s="245" t="s">
        <v>269</v>
      </c>
      <c r="Q10" s="1353"/>
      <c r="R10" s="1382"/>
      <c r="S10" s="1382"/>
      <c r="T10" s="1353"/>
    </row>
    <row r="11" spans="1:32" s="202" customFormat="1" ht="17.25" customHeight="1">
      <c r="A11" s="1357" t="s">
        <v>6</v>
      </c>
      <c r="B11" s="1358"/>
      <c r="C11" s="246">
        <v>1</v>
      </c>
      <c r="D11" s="247">
        <v>2</v>
      </c>
      <c r="E11" s="247">
        <v>3</v>
      </c>
      <c r="F11" s="247">
        <v>4</v>
      </c>
      <c r="G11" s="247">
        <v>5</v>
      </c>
      <c r="H11" s="247">
        <v>6</v>
      </c>
      <c r="I11" s="247">
        <v>7</v>
      </c>
      <c r="J11" s="247">
        <v>8</v>
      </c>
      <c r="K11" s="247">
        <v>9</v>
      </c>
      <c r="L11" s="247">
        <v>10</v>
      </c>
      <c r="M11" s="247">
        <v>11</v>
      </c>
      <c r="N11" s="247">
        <v>12</v>
      </c>
      <c r="O11" s="247">
        <v>13</v>
      </c>
      <c r="P11" s="247">
        <v>14</v>
      </c>
      <c r="Q11" s="248">
        <v>15</v>
      </c>
      <c r="R11" s="248">
        <v>16</v>
      </c>
      <c r="S11" s="248">
        <v>17</v>
      </c>
      <c r="T11" s="248">
        <v>18</v>
      </c>
      <c r="AF11" s="202">
        <f>AC14-AC15</f>
        <v>0</v>
      </c>
    </row>
    <row r="12" spans="1:20" s="202" customFormat="1" ht="17.25" customHeight="1">
      <c r="A12" s="1369" t="s">
        <v>414</v>
      </c>
      <c r="B12" s="1370"/>
      <c r="C12" s="249">
        <f aca="true" t="shared" si="0" ref="C12:T12">C14-C13</f>
        <v>0</v>
      </c>
      <c r="D12" s="249">
        <f t="shared" si="0"/>
        <v>0</v>
      </c>
      <c r="E12" s="249">
        <f t="shared" si="0"/>
        <v>0</v>
      </c>
      <c r="F12" s="249">
        <f t="shared" si="0"/>
        <v>-2</v>
      </c>
      <c r="G12" s="249">
        <f t="shared" si="0"/>
        <v>-4</v>
      </c>
      <c r="H12" s="249">
        <f t="shared" si="0"/>
        <v>5</v>
      </c>
      <c r="I12" s="249">
        <f t="shared" si="0"/>
        <v>4</v>
      </c>
      <c r="J12" s="249">
        <f t="shared" si="0"/>
        <v>-3</v>
      </c>
      <c r="K12" s="249">
        <f t="shared" si="0"/>
        <v>0</v>
      </c>
      <c r="L12" s="249">
        <f t="shared" si="0"/>
        <v>7</v>
      </c>
      <c r="M12" s="249">
        <f t="shared" si="0"/>
        <v>11</v>
      </c>
      <c r="N12" s="249">
        <f t="shared" si="0"/>
        <v>2</v>
      </c>
      <c r="O12" s="249">
        <f t="shared" si="0"/>
        <v>5</v>
      </c>
      <c r="P12" s="249">
        <f t="shared" si="0"/>
        <v>-73</v>
      </c>
      <c r="Q12" s="249">
        <f t="shared" si="0"/>
        <v>4</v>
      </c>
      <c r="R12" s="249">
        <f t="shared" si="0"/>
        <v>0</v>
      </c>
      <c r="S12" s="249">
        <f t="shared" si="0"/>
        <v>-3</v>
      </c>
      <c r="T12" s="249">
        <f t="shared" si="0"/>
        <v>37</v>
      </c>
    </row>
    <row r="13" spans="1:20" s="202" customFormat="1" ht="17.25" customHeight="1">
      <c r="A13" s="1348" t="s">
        <v>390</v>
      </c>
      <c r="B13" s="1349"/>
      <c r="C13" s="250">
        <v>122</v>
      </c>
      <c r="D13" s="250">
        <v>0</v>
      </c>
      <c r="E13" s="250">
        <v>0</v>
      </c>
      <c r="F13" s="250">
        <v>90</v>
      </c>
      <c r="G13" s="250">
        <v>13</v>
      </c>
      <c r="H13" s="250">
        <v>3</v>
      </c>
      <c r="I13" s="250">
        <v>10</v>
      </c>
      <c r="J13" s="250">
        <v>6</v>
      </c>
      <c r="K13" s="250">
        <v>0</v>
      </c>
      <c r="L13" s="250">
        <v>5</v>
      </c>
      <c r="M13" s="250">
        <v>67</v>
      </c>
      <c r="N13" s="250">
        <v>7</v>
      </c>
      <c r="O13" s="250">
        <v>10</v>
      </c>
      <c r="P13" s="250">
        <v>89</v>
      </c>
      <c r="Q13" s="250">
        <v>46</v>
      </c>
      <c r="R13" s="250">
        <v>8</v>
      </c>
      <c r="S13" s="250">
        <v>14</v>
      </c>
      <c r="T13" s="250">
        <v>16</v>
      </c>
    </row>
    <row r="14" spans="1:37" s="202" customFormat="1" ht="19.5" customHeight="1">
      <c r="A14" s="1351" t="s">
        <v>270</v>
      </c>
      <c r="B14" s="1352"/>
      <c r="C14" s="251">
        <f>C15+C16</f>
        <v>122</v>
      </c>
      <c r="D14" s="251">
        <f>D15+D16</f>
        <v>0</v>
      </c>
      <c r="E14" s="251">
        <f>E20+E31+E35+E41+E52+E58+E61+E65+E69+E73+E81+E88</f>
        <v>0</v>
      </c>
      <c r="F14" s="251">
        <f aca="true" t="shared" si="1" ref="F14:T14">F15+F16</f>
        <v>88</v>
      </c>
      <c r="G14" s="251">
        <f t="shared" si="1"/>
        <v>9</v>
      </c>
      <c r="H14" s="251">
        <f t="shared" si="1"/>
        <v>8</v>
      </c>
      <c r="I14" s="251">
        <f t="shared" si="1"/>
        <v>14</v>
      </c>
      <c r="J14" s="251">
        <f t="shared" si="1"/>
        <v>3</v>
      </c>
      <c r="K14" s="251">
        <f t="shared" si="1"/>
        <v>0</v>
      </c>
      <c r="L14" s="251">
        <f t="shared" si="1"/>
        <v>12</v>
      </c>
      <c r="M14" s="251">
        <f t="shared" si="1"/>
        <v>78</v>
      </c>
      <c r="N14" s="251">
        <f t="shared" si="1"/>
        <v>9</v>
      </c>
      <c r="O14" s="251">
        <f t="shared" si="1"/>
        <v>15</v>
      </c>
      <c r="P14" s="251">
        <f t="shared" si="1"/>
        <v>16</v>
      </c>
      <c r="Q14" s="251">
        <f t="shared" si="1"/>
        <v>50</v>
      </c>
      <c r="R14" s="251">
        <f t="shared" si="1"/>
        <v>8</v>
      </c>
      <c r="S14" s="251">
        <f t="shared" si="1"/>
        <v>11</v>
      </c>
      <c r="T14" s="251">
        <f t="shared" si="1"/>
        <v>53</v>
      </c>
      <c r="AK14" s="200"/>
    </row>
    <row r="15" spans="1:20" s="202" customFormat="1" ht="17.25" customHeight="1">
      <c r="A15" s="198" t="s">
        <v>0</v>
      </c>
      <c r="B15" s="199" t="s">
        <v>94</v>
      </c>
      <c r="C15" s="252">
        <f>D15+E15+F15+G15+H15+I15+J15</f>
        <v>25</v>
      </c>
      <c r="D15" s="253"/>
      <c r="E15" s="253"/>
      <c r="F15" s="253">
        <v>19</v>
      </c>
      <c r="G15" s="254">
        <v>2</v>
      </c>
      <c r="H15" s="253"/>
      <c r="I15" s="254">
        <v>3</v>
      </c>
      <c r="J15" s="254">
        <v>1</v>
      </c>
      <c r="K15" s="254"/>
      <c r="L15" s="254">
        <v>5</v>
      </c>
      <c r="M15" s="253">
        <v>17</v>
      </c>
      <c r="N15" s="253">
        <v>6</v>
      </c>
      <c r="O15" s="253"/>
      <c r="P15" s="253"/>
      <c r="Q15" s="253">
        <v>9</v>
      </c>
      <c r="R15" s="253">
        <v>2</v>
      </c>
      <c r="S15" s="253">
        <v>3</v>
      </c>
      <c r="T15" s="253">
        <v>11</v>
      </c>
    </row>
    <row r="16" spans="1:38" s="202" customFormat="1" ht="17.25" customHeight="1">
      <c r="A16" s="255" t="s">
        <v>1</v>
      </c>
      <c r="B16" s="199" t="s">
        <v>19</v>
      </c>
      <c r="C16" s="256">
        <f aca="true" t="shared" si="2" ref="C16:T16">C17+C18+C19+C20+C21+C22+C23+C24+C25+C26+C27</f>
        <v>97</v>
      </c>
      <c r="D16" s="256">
        <f t="shared" si="2"/>
        <v>0</v>
      </c>
      <c r="E16" s="256">
        <f t="shared" si="2"/>
        <v>0</v>
      </c>
      <c r="F16" s="256">
        <f t="shared" si="2"/>
        <v>69</v>
      </c>
      <c r="G16" s="256">
        <f t="shared" si="2"/>
        <v>7</v>
      </c>
      <c r="H16" s="256">
        <f t="shared" si="2"/>
        <v>8</v>
      </c>
      <c r="I16" s="256">
        <f t="shared" si="2"/>
        <v>11</v>
      </c>
      <c r="J16" s="256">
        <f t="shared" si="2"/>
        <v>2</v>
      </c>
      <c r="K16" s="256">
        <f t="shared" si="2"/>
        <v>0</v>
      </c>
      <c r="L16" s="256">
        <f t="shared" si="2"/>
        <v>7</v>
      </c>
      <c r="M16" s="256">
        <f t="shared" si="2"/>
        <v>61</v>
      </c>
      <c r="N16" s="256">
        <f t="shared" si="2"/>
        <v>3</v>
      </c>
      <c r="O16" s="256">
        <f t="shared" si="2"/>
        <v>15</v>
      </c>
      <c r="P16" s="256">
        <f t="shared" si="2"/>
        <v>16</v>
      </c>
      <c r="Q16" s="256">
        <f t="shared" si="2"/>
        <v>41</v>
      </c>
      <c r="R16" s="256">
        <f t="shared" si="2"/>
        <v>6</v>
      </c>
      <c r="S16" s="256">
        <f t="shared" si="2"/>
        <v>8</v>
      </c>
      <c r="T16" s="256">
        <f t="shared" si="2"/>
        <v>42</v>
      </c>
      <c r="AL16" s="200"/>
    </row>
    <row r="17" spans="1:32" s="202" customFormat="1" ht="17.25" customHeight="1">
      <c r="A17" s="201">
        <v>1</v>
      </c>
      <c r="B17" s="69" t="s">
        <v>359</v>
      </c>
      <c r="C17" s="252">
        <f aca="true" t="shared" si="3" ref="C17:C27">D17+E17+F17+G17+H17+I17+J17</f>
        <v>8</v>
      </c>
      <c r="D17" s="253"/>
      <c r="E17" s="253"/>
      <c r="F17" s="257">
        <v>6</v>
      </c>
      <c r="G17" s="257">
        <v>1</v>
      </c>
      <c r="H17" s="257"/>
      <c r="I17" s="258"/>
      <c r="J17" s="258">
        <v>1</v>
      </c>
      <c r="K17" s="258"/>
      <c r="L17" s="258"/>
      <c r="M17" s="257">
        <v>4</v>
      </c>
      <c r="N17" s="257">
        <v>1</v>
      </c>
      <c r="O17" s="257"/>
      <c r="P17" s="257"/>
      <c r="Q17" s="257">
        <v>5</v>
      </c>
      <c r="R17" s="257"/>
      <c r="S17" s="257"/>
      <c r="T17" s="257">
        <v>3</v>
      </c>
      <c r="AF17" s="200" t="e">
        <f>(R17-D17)/D17</f>
        <v>#DIV/0!</v>
      </c>
    </row>
    <row r="18" spans="1:20" s="202" customFormat="1" ht="17.25" customHeight="1">
      <c r="A18" s="201">
        <v>2</v>
      </c>
      <c r="B18" s="69" t="s">
        <v>391</v>
      </c>
      <c r="C18" s="252">
        <f t="shared" si="3"/>
        <v>7</v>
      </c>
      <c r="D18" s="253"/>
      <c r="E18" s="253"/>
      <c r="F18" s="257">
        <v>6</v>
      </c>
      <c r="G18" s="257"/>
      <c r="H18" s="257"/>
      <c r="I18" s="258">
        <v>1</v>
      </c>
      <c r="J18" s="258"/>
      <c r="K18" s="258"/>
      <c r="L18" s="258"/>
      <c r="M18" s="257">
        <v>6</v>
      </c>
      <c r="N18" s="257"/>
      <c r="O18" s="257">
        <v>3</v>
      </c>
      <c r="P18" s="257"/>
      <c r="Q18" s="257">
        <v>3</v>
      </c>
      <c r="R18" s="257">
        <v>1</v>
      </c>
      <c r="S18" s="257"/>
      <c r="T18" s="257">
        <v>3</v>
      </c>
    </row>
    <row r="19" spans="1:20" s="202" customFormat="1" ht="17.25" customHeight="1">
      <c r="A19" s="201">
        <v>3</v>
      </c>
      <c r="B19" s="69" t="s">
        <v>362</v>
      </c>
      <c r="C19" s="252">
        <f t="shared" si="3"/>
        <v>14</v>
      </c>
      <c r="D19" s="253"/>
      <c r="E19" s="253"/>
      <c r="F19" s="257">
        <v>12</v>
      </c>
      <c r="G19" s="257">
        <v>1</v>
      </c>
      <c r="H19" s="257"/>
      <c r="I19" s="258">
        <v>1</v>
      </c>
      <c r="J19" s="258"/>
      <c r="K19" s="258"/>
      <c r="L19" s="258"/>
      <c r="M19" s="257">
        <v>9</v>
      </c>
      <c r="N19" s="257">
        <v>1</v>
      </c>
      <c r="O19" s="257"/>
      <c r="P19" s="257">
        <v>13</v>
      </c>
      <c r="Q19" s="257">
        <v>8</v>
      </c>
      <c r="R19" s="257">
        <v>1</v>
      </c>
      <c r="S19" s="257">
        <v>1</v>
      </c>
      <c r="T19" s="257">
        <v>4</v>
      </c>
    </row>
    <row r="20" spans="1:20" s="202" customFormat="1" ht="17.25" customHeight="1">
      <c r="A20" s="201">
        <v>4</v>
      </c>
      <c r="B20" s="69" t="s">
        <v>363</v>
      </c>
      <c r="C20" s="252">
        <f t="shared" si="3"/>
        <v>7</v>
      </c>
      <c r="D20" s="253"/>
      <c r="E20" s="253"/>
      <c r="F20" s="257">
        <v>3</v>
      </c>
      <c r="G20" s="257"/>
      <c r="H20" s="257">
        <v>1</v>
      </c>
      <c r="I20" s="258">
        <v>2</v>
      </c>
      <c r="J20" s="258">
        <v>1</v>
      </c>
      <c r="K20" s="258"/>
      <c r="L20" s="258"/>
      <c r="M20" s="257">
        <v>3</v>
      </c>
      <c r="N20" s="257"/>
      <c r="O20" s="257">
        <v>1</v>
      </c>
      <c r="P20" s="257"/>
      <c r="Q20" s="257">
        <v>2</v>
      </c>
      <c r="R20" s="257"/>
      <c r="S20" s="257">
        <v>1</v>
      </c>
      <c r="T20" s="257">
        <v>4</v>
      </c>
    </row>
    <row r="21" spans="1:39" s="202" customFormat="1" ht="17.25" customHeight="1">
      <c r="A21" s="201">
        <v>5</v>
      </c>
      <c r="B21" s="69" t="s">
        <v>364</v>
      </c>
      <c r="C21" s="252">
        <f t="shared" si="3"/>
        <v>8</v>
      </c>
      <c r="D21" s="253"/>
      <c r="E21" s="253"/>
      <c r="F21" s="257">
        <v>5</v>
      </c>
      <c r="G21" s="257">
        <v>1</v>
      </c>
      <c r="H21" s="257">
        <v>2</v>
      </c>
      <c r="I21" s="258"/>
      <c r="J21" s="258"/>
      <c r="K21" s="258"/>
      <c r="L21" s="258">
        <v>1</v>
      </c>
      <c r="M21" s="257">
        <v>6</v>
      </c>
      <c r="N21" s="257"/>
      <c r="O21" s="257"/>
      <c r="P21" s="257"/>
      <c r="Q21" s="257">
        <v>3</v>
      </c>
      <c r="R21" s="257"/>
      <c r="S21" s="257">
        <v>2</v>
      </c>
      <c r="T21" s="257">
        <v>3</v>
      </c>
      <c r="AJ21" s="202">
        <f>AI20-AI21</f>
        <v>0</v>
      </c>
      <c r="AK21" s="202">
        <v>1653</v>
      </c>
      <c r="AL21" s="202">
        <f>AI20-AK21</f>
        <v>-1653</v>
      </c>
      <c r="AM21" s="200" t="e">
        <f>AL21/AI20</f>
        <v>#DIV/0!</v>
      </c>
    </row>
    <row r="22" spans="1:39" s="202" customFormat="1" ht="17.25" customHeight="1">
      <c r="A22" s="201">
        <v>6</v>
      </c>
      <c r="B22" s="69" t="s">
        <v>365</v>
      </c>
      <c r="C22" s="252">
        <f t="shared" si="3"/>
        <v>10</v>
      </c>
      <c r="D22" s="253"/>
      <c r="E22" s="253"/>
      <c r="F22" s="257">
        <v>7</v>
      </c>
      <c r="G22" s="257"/>
      <c r="H22" s="257">
        <v>1</v>
      </c>
      <c r="I22" s="258">
        <v>2</v>
      </c>
      <c r="J22" s="258"/>
      <c r="K22" s="258"/>
      <c r="L22" s="258">
        <v>1</v>
      </c>
      <c r="M22" s="257">
        <v>8</v>
      </c>
      <c r="N22" s="257"/>
      <c r="O22" s="257">
        <v>2</v>
      </c>
      <c r="P22" s="257"/>
      <c r="Q22" s="257">
        <v>3</v>
      </c>
      <c r="R22" s="257"/>
      <c r="S22" s="257">
        <v>1</v>
      </c>
      <c r="T22" s="257">
        <v>6</v>
      </c>
      <c r="AM22" s="200" t="e">
        <f>AN20-AM21</f>
        <v>#DIV/0!</v>
      </c>
    </row>
    <row r="23" spans="1:20" s="202" customFormat="1" ht="17.25" customHeight="1">
      <c r="A23" s="201">
        <v>7</v>
      </c>
      <c r="B23" s="69" t="s">
        <v>370</v>
      </c>
      <c r="C23" s="252">
        <f t="shared" si="3"/>
        <v>7</v>
      </c>
      <c r="D23" s="253"/>
      <c r="E23" s="253"/>
      <c r="F23" s="257">
        <v>4</v>
      </c>
      <c r="G23" s="257">
        <v>1</v>
      </c>
      <c r="H23" s="257">
        <v>1</v>
      </c>
      <c r="I23" s="258">
        <v>1</v>
      </c>
      <c r="J23" s="258"/>
      <c r="K23" s="258"/>
      <c r="L23" s="258">
        <v>1</v>
      </c>
      <c r="M23" s="257">
        <v>3</v>
      </c>
      <c r="N23" s="257"/>
      <c r="O23" s="257">
        <v>1</v>
      </c>
      <c r="P23" s="257"/>
      <c r="Q23" s="257">
        <v>2</v>
      </c>
      <c r="R23" s="257"/>
      <c r="S23" s="257"/>
      <c r="T23" s="257">
        <v>5</v>
      </c>
    </row>
    <row r="24" spans="1:36" s="202" customFormat="1" ht="17.25" customHeight="1">
      <c r="A24" s="201">
        <v>8</v>
      </c>
      <c r="B24" s="69" t="s">
        <v>372</v>
      </c>
      <c r="C24" s="252">
        <f t="shared" si="3"/>
        <v>9</v>
      </c>
      <c r="D24" s="253"/>
      <c r="E24" s="253"/>
      <c r="F24" s="257">
        <v>6</v>
      </c>
      <c r="G24" s="257">
        <v>1</v>
      </c>
      <c r="H24" s="257">
        <v>1</v>
      </c>
      <c r="I24" s="258">
        <v>1</v>
      </c>
      <c r="J24" s="258"/>
      <c r="K24" s="258"/>
      <c r="L24" s="258">
        <v>1</v>
      </c>
      <c r="M24" s="257">
        <v>4</v>
      </c>
      <c r="N24" s="257"/>
      <c r="O24" s="257">
        <v>1</v>
      </c>
      <c r="P24" s="257"/>
      <c r="Q24" s="257">
        <v>2</v>
      </c>
      <c r="R24" s="257">
        <v>1</v>
      </c>
      <c r="S24" s="257">
        <v>2</v>
      </c>
      <c r="T24" s="257">
        <v>4</v>
      </c>
      <c r="AJ24" s="202">
        <f>AI23-AI24</f>
        <v>0</v>
      </c>
    </row>
    <row r="25" spans="1:36" s="202" customFormat="1" ht="17.25" customHeight="1">
      <c r="A25" s="201">
        <v>9</v>
      </c>
      <c r="B25" s="69" t="s">
        <v>373</v>
      </c>
      <c r="C25" s="252">
        <f t="shared" si="3"/>
        <v>11</v>
      </c>
      <c r="D25" s="253"/>
      <c r="E25" s="253"/>
      <c r="F25" s="257">
        <v>8</v>
      </c>
      <c r="G25" s="257"/>
      <c r="H25" s="257">
        <v>1</v>
      </c>
      <c r="I25" s="258">
        <v>2</v>
      </c>
      <c r="J25" s="258"/>
      <c r="K25" s="258"/>
      <c r="L25" s="258">
        <v>1</v>
      </c>
      <c r="M25" s="257">
        <v>8</v>
      </c>
      <c r="N25" s="257">
        <v>1</v>
      </c>
      <c r="O25" s="257">
        <v>1</v>
      </c>
      <c r="P25" s="257">
        <v>3</v>
      </c>
      <c r="Q25" s="257">
        <v>4</v>
      </c>
      <c r="R25" s="257">
        <v>1</v>
      </c>
      <c r="S25" s="257">
        <v>1</v>
      </c>
      <c r="T25" s="257">
        <v>5</v>
      </c>
      <c r="AJ25" s="200" t="e">
        <f>AI24/AI25</f>
        <v>#DIV/0!</v>
      </c>
    </row>
    <row r="26" spans="1:44" s="202" customFormat="1" ht="17.25" customHeight="1">
      <c r="A26" s="201">
        <v>10</v>
      </c>
      <c r="B26" s="69" t="s">
        <v>374</v>
      </c>
      <c r="C26" s="252">
        <f t="shared" si="3"/>
        <v>8</v>
      </c>
      <c r="D26" s="253"/>
      <c r="E26" s="253"/>
      <c r="F26" s="257">
        <v>6</v>
      </c>
      <c r="G26" s="257">
        <v>1</v>
      </c>
      <c r="H26" s="257"/>
      <c r="I26" s="258">
        <v>1</v>
      </c>
      <c r="J26" s="258"/>
      <c r="K26" s="258"/>
      <c r="L26" s="258">
        <v>1</v>
      </c>
      <c r="M26" s="257">
        <v>3</v>
      </c>
      <c r="N26" s="257"/>
      <c r="O26" s="257">
        <v>3</v>
      </c>
      <c r="P26" s="257"/>
      <c r="Q26" s="257">
        <v>4</v>
      </c>
      <c r="R26" s="257">
        <v>1</v>
      </c>
      <c r="S26" s="257"/>
      <c r="T26" s="257">
        <v>3</v>
      </c>
      <c r="AR26" s="200"/>
    </row>
    <row r="27" spans="1:20" s="202" customFormat="1" ht="17.25" customHeight="1">
      <c r="A27" s="201">
        <v>11</v>
      </c>
      <c r="B27" s="69" t="s">
        <v>376</v>
      </c>
      <c r="C27" s="252">
        <f t="shared" si="3"/>
        <v>8</v>
      </c>
      <c r="D27" s="253"/>
      <c r="E27" s="253"/>
      <c r="F27" s="257">
        <v>6</v>
      </c>
      <c r="G27" s="257">
        <v>1</v>
      </c>
      <c r="H27" s="257">
        <v>1</v>
      </c>
      <c r="I27" s="258"/>
      <c r="J27" s="258"/>
      <c r="K27" s="258"/>
      <c r="L27" s="258">
        <v>1</v>
      </c>
      <c r="M27" s="257">
        <v>7</v>
      </c>
      <c r="N27" s="257"/>
      <c r="O27" s="257">
        <v>3</v>
      </c>
      <c r="P27" s="257"/>
      <c r="Q27" s="257">
        <v>5</v>
      </c>
      <c r="R27" s="257">
        <v>1</v>
      </c>
      <c r="S27" s="257"/>
      <c r="T27" s="257">
        <v>2</v>
      </c>
    </row>
    <row r="28" spans="1:35" ht="6.75" customHeight="1">
      <c r="A28" s="209"/>
      <c r="B28" s="209"/>
      <c r="C28" s="209"/>
      <c r="D28" s="209"/>
      <c r="E28" s="209"/>
      <c r="F28" s="209"/>
      <c r="G28" s="209"/>
      <c r="H28" s="209"/>
      <c r="I28" s="209"/>
      <c r="J28" s="209"/>
      <c r="K28" s="209"/>
      <c r="L28" s="209"/>
      <c r="M28" s="209"/>
      <c r="N28" s="209"/>
      <c r="O28" s="209"/>
      <c r="P28" s="209"/>
      <c r="Q28" s="209"/>
      <c r="AG28" s="197" t="s">
        <v>378</v>
      </c>
      <c r="AI28" s="191">
        <f>82/88</f>
        <v>0.9318181818181818</v>
      </c>
    </row>
    <row r="29" spans="1:20" ht="15.75" customHeight="1">
      <c r="A29" s="203"/>
      <c r="B29" s="1367" t="s">
        <v>402</v>
      </c>
      <c r="C29" s="1367"/>
      <c r="D29" s="1367"/>
      <c r="E29" s="1367"/>
      <c r="F29" s="259"/>
      <c r="G29" s="259"/>
      <c r="H29" s="259"/>
      <c r="I29" s="259"/>
      <c r="J29" s="259"/>
      <c r="K29" s="259"/>
      <c r="L29" s="207"/>
      <c r="M29" s="1366" t="s">
        <v>415</v>
      </c>
      <c r="N29" s="1366"/>
      <c r="O29" s="1366"/>
      <c r="P29" s="1366"/>
      <c r="Q29" s="1366"/>
      <c r="R29" s="1366"/>
      <c r="S29" s="1366"/>
      <c r="T29" s="1366"/>
    </row>
    <row r="30" spans="1:20" ht="18.75" customHeight="1">
      <c r="A30" s="203"/>
      <c r="B30" s="1368" t="s">
        <v>243</v>
      </c>
      <c r="C30" s="1368"/>
      <c r="D30" s="1368"/>
      <c r="E30" s="1368"/>
      <c r="F30" s="206"/>
      <c r="G30" s="206"/>
      <c r="H30" s="206"/>
      <c r="I30" s="206"/>
      <c r="J30" s="206"/>
      <c r="K30" s="206"/>
      <c r="L30" s="207"/>
      <c r="M30" s="1371" t="s">
        <v>244</v>
      </c>
      <c r="N30" s="1371"/>
      <c r="O30" s="1371"/>
      <c r="P30" s="1371"/>
      <c r="Q30" s="1371"/>
      <c r="R30" s="1371"/>
      <c r="S30" s="1371"/>
      <c r="T30" s="1371"/>
    </row>
    <row r="31" spans="1:20" ht="18.75">
      <c r="A31" s="209"/>
      <c r="B31" s="1323"/>
      <c r="C31" s="1323"/>
      <c r="D31" s="1323"/>
      <c r="E31" s="1323"/>
      <c r="F31" s="210"/>
      <c r="G31" s="210"/>
      <c r="H31" s="210"/>
      <c r="I31" s="210"/>
      <c r="J31" s="210"/>
      <c r="K31" s="210"/>
      <c r="L31" s="210"/>
      <c r="M31" s="1324"/>
      <c r="N31" s="1324"/>
      <c r="O31" s="1324"/>
      <c r="P31" s="1324"/>
      <c r="Q31" s="1324"/>
      <c r="R31" s="1324"/>
      <c r="S31" s="1324"/>
      <c r="T31" s="1324"/>
    </row>
    <row r="32" spans="1:20" ht="18.75">
      <c r="A32" s="209"/>
      <c r="B32" s="210"/>
      <c r="C32" s="210"/>
      <c r="D32" s="210"/>
      <c r="E32" s="210"/>
      <c r="F32" s="210"/>
      <c r="G32" s="210"/>
      <c r="H32" s="210"/>
      <c r="I32" s="210"/>
      <c r="J32" s="210"/>
      <c r="K32" s="210"/>
      <c r="L32" s="210"/>
      <c r="M32" s="210"/>
      <c r="N32" s="210"/>
      <c r="O32" s="210"/>
      <c r="P32" s="210"/>
      <c r="Q32" s="210"/>
      <c r="R32" s="207"/>
      <c r="S32" s="207"/>
      <c r="T32" s="207"/>
    </row>
    <row r="33" spans="2:20" ht="18">
      <c r="B33" s="1350" t="s">
        <v>381</v>
      </c>
      <c r="C33" s="1350"/>
      <c r="D33" s="1350"/>
      <c r="E33" s="1350"/>
      <c r="F33" s="1350"/>
      <c r="G33" s="260"/>
      <c r="H33" s="260"/>
      <c r="I33" s="260"/>
      <c r="J33" s="260"/>
      <c r="K33" s="260"/>
      <c r="L33" s="260"/>
      <c r="M33" s="260"/>
      <c r="N33" s="1350" t="s">
        <v>381</v>
      </c>
      <c r="O33" s="1350"/>
      <c r="P33" s="1350"/>
      <c r="Q33" s="1350"/>
      <c r="R33" s="1350"/>
      <c r="S33" s="1350"/>
      <c r="T33" s="207"/>
    </row>
    <row r="34" spans="2:20" ht="18">
      <c r="B34" s="207"/>
      <c r="C34" s="207"/>
      <c r="D34" s="207"/>
      <c r="E34" s="207"/>
      <c r="F34" s="207"/>
      <c r="G34" s="207"/>
      <c r="H34" s="207"/>
      <c r="I34" s="207"/>
      <c r="J34" s="207"/>
      <c r="K34" s="207"/>
      <c r="L34" s="207"/>
      <c r="M34" s="207"/>
      <c r="N34" s="207"/>
      <c r="O34" s="207"/>
      <c r="P34" s="207"/>
      <c r="Q34" s="207"/>
      <c r="R34" s="207"/>
      <c r="S34" s="207"/>
      <c r="T34" s="207"/>
    </row>
    <row r="35" spans="2:20" ht="18.75">
      <c r="B35" s="1196" t="s">
        <v>337</v>
      </c>
      <c r="C35" s="1196"/>
      <c r="D35" s="1196"/>
      <c r="E35" s="1196"/>
      <c r="F35" s="211"/>
      <c r="G35" s="211"/>
      <c r="H35" s="211"/>
      <c r="I35" s="183"/>
      <c r="J35" s="183"/>
      <c r="K35" s="183"/>
      <c r="L35" s="183"/>
      <c r="M35" s="1197" t="s">
        <v>338</v>
      </c>
      <c r="N35" s="1197"/>
      <c r="O35" s="1197"/>
      <c r="P35" s="1197"/>
      <c r="Q35" s="1197"/>
      <c r="R35" s="1197"/>
      <c r="S35" s="1197"/>
      <c r="T35" s="1197"/>
    </row>
    <row r="36" spans="2:20" ht="18.75">
      <c r="B36" s="93"/>
      <c r="C36" s="93"/>
      <c r="D36" s="93"/>
      <c r="E36" s="93"/>
      <c r="F36" s="211"/>
      <c r="G36" s="211"/>
      <c r="H36" s="211"/>
      <c r="I36" s="183"/>
      <c r="J36" s="183"/>
      <c r="K36" s="183"/>
      <c r="L36" s="183"/>
      <c r="M36" s="94"/>
      <c r="N36" s="94"/>
      <c r="O36" s="94"/>
      <c r="P36" s="94"/>
      <c r="Q36" s="94"/>
      <c r="R36" s="94"/>
      <c r="S36" s="94"/>
      <c r="T36" s="94"/>
    </row>
    <row r="37" spans="2:20" ht="18.75">
      <c r="B37" s="93"/>
      <c r="C37" s="93"/>
      <c r="D37" s="93"/>
      <c r="E37" s="93"/>
      <c r="F37" s="211"/>
      <c r="G37" s="211"/>
      <c r="H37" s="211"/>
      <c r="I37" s="183"/>
      <c r="J37" s="183"/>
      <c r="K37" s="183"/>
      <c r="L37" s="183"/>
      <c r="M37" s="94"/>
      <c r="N37" s="94"/>
      <c r="O37" s="94"/>
      <c r="P37" s="94"/>
      <c r="Q37" s="94"/>
      <c r="R37" s="94"/>
      <c r="S37" s="94"/>
      <c r="T37" s="94"/>
    </row>
    <row r="38" s="262" customFormat="1" ht="15" hidden="1">
      <c r="A38" s="261" t="s">
        <v>219</v>
      </c>
    </row>
    <row r="39" spans="2:8" s="263" customFormat="1" ht="15" hidden="1">
      <c r="B39" s="264" t="s">
        <v>271</v>
      </c>
      <c r="C39" s="264"/>
      <c r="D39" s="264"/>
      <c r="E39" s="264"/>
      <c r="F39" s="264"/>
      <c r="G39" s="264"/>
      <c r="H39" s="264"/>
    </row>
    <row r="40" spans="2:8" s="265" customFormat="1" ht="15" hidden="1">
      <c r="B40" s="264" t="s">
        <v>272</v>
      </c>
      <c r="C40" s="190"/>
      <c r="D40" s="190"/>
      <c r="E40" s="190"/>
      <c r="F40" s="190"/>
      <c r="G40" s="190"/>
      <c r="H40" s="190"/>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8" customWidth="1"/>
    <col min="2" max="2" width="26.875" style="278" customWidth="1"/>
    <col min="3" max="3" width="11.625" style="234" customWidth="1"/>
    <col min="4" max="7" width="9.00390625" style="234" customWidth="1"/>
    <col min="8" max="9" width="10.125" style="234" customWidth="1"/>
    <col min="10" max="12" width="9.00390625" style="234" customWidth="1"/>
    <col min="13"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36" customHeight="1">
      <c r="A1" s="1394" t="s">
        <v>273</v>
      </c>
      <c r="B1" s="1394"/>
      <c r="C1" s="1394"/>
      <c r="D1" s="1397" t="s">
        <v>454</v>
      </c>
      <c r="E1" s="1397"/>
      <c r="F1" s="1397"/>
      <c r="G1" s="1397"/>
      <c r="H1" s="1397"/>
      <c r="I1" s="1397"/>
      <c r="J1" s="1398" t="s">
        <v>455</v>
      </c>
      <c r="K1" s="1399"/>
      <c r="L1" s="1399"/>
    </row>
    <row r="2" spans="1:12" ht="34.5" customHeight="1">
      <c r="A2" s="1400" t="s">
        <v>416</v>
      </c>
      <c r="B2" s="1400"/>
      <c r="C2" s="1400"/>
      <c r="D2" s="1397"/>
      <c r="E2" s="1397"/>
      <c r="F2" s="1397"/>
      <c r="G2" s="1397"/>
      <c r="H2" s="1397"/>
      <c r="I2" s="1397"/>
      <c r="J2" s="1401" t="s">
        <v>456</v>
      </c>
      <c r="K2" s="1402"/>
      <c r="L2" s="1402"/>
    </row>
    <row r="3" spans="1:12" ht="15" customHeight="1">
      <c r="A3" s="266" t="s">
        <v>346</v>
      </c>
      <c r="B3" s="175"/>
      <c r="C3" s="1403"/>
      <c r="D3" s="1403"/>
      <c r="E3" s="1403"/>
      <c r="F3" s="1403"/>
      <c r="G3" s="1403"/>
      <c r="H3" s="1403"/>
      <c r="I3" s="1403"/>
      <c r="J3" s="1395"/>
      <c r="K3" s="1396"/>
      <c r="L3" s="1396"/>
    </row>
    <row r="4" spans="1:12" ht="15.75" customHeight="1">
      <c r="A4" s="267"/>
      <c r="B4" s="267"/>
      <c r="C4" s="268"/>
      <c r="D4" s="268"/>
      <c r="E4" s="171"/>
      <c r="F4" s="171"/>
      <c r="G4" s="171"/>
      <c r="H4" s="269"/>
      <c r="I4" s="269"/>
      <c r="J4" s="1391" t="s">
        <v>274</v>
      </c>
      <c r="K4" s="1391"/>
      <c r="L4" s="1391"/>
    </row>
    <row r="5" spans="1:12" s="270" customFormat="1" ht="28.5" customHeight="1">
      <c r="A5" s="1405" t="s">
        <v>68</v>
      </c>
      <c r="B5" s="1405"/>
      <c r="C5" s="1315" t="s">
        <v>38</v>
      </c>
      <c r="D5" s="1315" t="s">
        <v>275</v>
      </c>
      <c r="E5" s="1315"/>
      <c r="F5" s="1315"/>
      <c r="G5" s="1315"/>
      <c r="H5" s="1315" t="s">
        <v>276</v>
      </c>
      <c r="I5" s="1315"/>
      <c r="J5" s="1315" t="s">
        <v>277</v>
      </c>
      <c r="K5" s="1315"/>
      <c r="L5" s="1315"/>
    </row>
    <row r="6" spans="1:13" s="270" customFormat="1" ht="80.25" customHeight="1">
      <c r="A6" s="1405"/>
      <c r="B6" s="1405"/>
      <c r="C6" s="1315"/>
      <c r="D6" s="216" t="s">
        <v>278</v>
      </c>
      <c r="E6" s="216" t="s">
        <v>279</v>
      </c>
      <c r="F6" s="216" t="s">
        <v>417</v>
      </c>
      <c r="G6" s="216" t="s">
        <v>280</v>
      </c>
      <c r="H6" s="216" t="s">
        <v>281</v>
      </c>
      <c r="I6" s="216" t="s">
        <v>282</v>
      </c>
      <c r="J6" s="216" t="s">
        <v>283</v>
      </c>
      <c r="K6" s="216" t="s">
        <v>284</v>
      </c>
      <c r="L6" s="216" t="s">
        <v>285</v>
      </c>
      <c r="M6" s="271"/>
    </row>
    <row r="7" spans="1:12" s="272" customFormat="1" ht="16.5" customHeight="1">
      <c r="A7" s="1392" t="s">
        <v>6</v>
      </c>
      <c r="B7" s="1392"/>
      <c r="C7" s="222">
        <v>1</v>
      </c>
      <c r="D7" s="222">
        <v>2</v>
      </c>
      <c r="E7" s="222">
        <v>3</v>
      </c>
      <c r="F7" s="222">
        <v>4</v>
      </c>
      <c r="G7" s="222">
        <v>5</v>
      </c>
      <c r="H7" s="222">
        <v>6</v>
      </c>
      <c r="I7" s="222">
        <v>7</v>
      </c>
      <c r="J7" s="222">
        <v>8</v>
      </c>
      <c r="K7" s="222">
        <v>9</v>
      </c>
      <c r="L7" s="222">
        <v>10</v>
      </c>
    </row>
    <row r="8" spans="1:12" s="272" customFormat="1" ht="16.5" customHeight="1">
      <c r="A8" s="1408" t="s">
        <v>414</v>
      </c>
      <c r="B8" s="1409"/>
      <c r="C8" s="224">
        <f aca="true" t="shared" si="0" ref="C8:L8">C10-C9</f>
        <v>-3</v>
      </c>
      <c r="D8" s="224">
        <f t="shared" si="0"/>
        <v>-1</v>
      </c>
      <c r="E8" s="224">
        <f t="shared" si="0"/>
        <v>0</v>
      </c>
      <c r="F8" s="224">
        <f t="shared" si="0"/>
        <v>0</v>
      </c>
      <c r="G8" s="224">
        <f t="shared" si="0"/>
        <v>-2</v>
      </c>
      <c r="H8" s="224">
        <f t="shared" si="0"/>
        <v>-2</v>
      </c>
      <c r="I8" s="224">
        <f t="shared" si="0"/>
        <v>0</v>
      </c>
      <c r="J8" s="224">
        <f t="shared" si="0"/>
        <v>-2</v>
      </c>
      <c r="K8" s="224">
        <f t="shared" si="0"/>
        <v>-1</v>
      </c>
      <c r="L8" s="224">
        <f t="shared" si="0"/>
        <v>0</v>
      </c>
    </row>
    <row r="9" spans="1:12" s="272" customFormat="1" ht="16.5" customHeight="1">
      <c r="A9" s="1406" t="s">
        <v>390</v>
      </c>
      <c r="B9" s="1407"/>
      <c r="C9" s="225">
        <v>9</v>
      </c>
      <c r="D9" s="225">
        <v>2</v>
      </c>
      <c r="E9" s="225">
        <v>2</v>
      </c>
      <c r="F9" s="225">
        <v>0</v>
      </c>
      <c r="G9" s="225">
        <v>5</v>
      </c>
      <c r="H9" s="225">
        <v>8</v>
      </c>
      <c r="I9" s="225">
        <v>0</v>
      </c>
      <c r="J9" s="225">
        <v>8</v>
      </c>
      <c r="K9" s="225">
        <v>1</v>
      </c>
      <c r="L9" s="225">
        <v>0</v>
      </c>
    </row>
    <row r="10" spans="1:12" s="272" customFormat="1" ht="16.5" customHeight="1">
      <c r="A10" s="1393" t="s">
        <v>270</v>
      </c>
      <c r="B10" s="1393"/>
      <c r="C10" s="227">
        <f aca="true" t="shared" si="1" ref="C10:L10">C11+C12</f>
        <v>6</v>
      </c>
      <c r="D10" s="227">
        <f t="shared" si="1"/>
        <v>1</v>
      </c>
      <c r="E10" s="227">
        <f t="shared" si="1"/>
        <v>2</v>
      </c>
      <c r="F10" s="227">
        <f t="shared" si="1"/>
        <v>0</v>
      </c>
      <c r="G10" s="227">
        <f t="shared" si="1"/>
        <v>3</v>
      </c>
      <c r="H10" s="227">
        <f t="shared" si="1"/>
        <v>6</v>
      </c>
      <c r="I10" s="227">
        <f t="shared" si="1"/>
        <v>0</v>
      </c>
      <c r="J10" s="227">
        <f t="shared" si="1"/>
        <v>6</v>
      </c>
      <c r="K10" s="227">
        <f t="shared" si="1"/>
        <v>0</v>
      </c>
      <c r="L10" s="227">
        <f t="shared" si="1"/>
        <v>0</v>
      </c>
    </row>
    <row r="11" spans="1:12" s="272" customFormat="1" ht="16.5" customHeight="1">
      <c r="A11" s="198" t="s">
        <v>0</v>
      </c>
      <c r="B11" s="199" t="s">
        <v>286</v>
      </c>
      <c r="C11" s="273">
        <f>D11+E11+F11+G11</f>
        <v>3</v>
      </c>
      <c r="D11" s="232">
        <v>1</v>
      </c>
      <c r="E11" s="232">
        <v>0</v>
      </c>
      <c r="F11" s="232">
        <v>0</v>
      </c>
      <c r="G11" s="232">
        <v>2</v>
      </c>
      <c r="H11" s="232">
        <v>3</v>
      </c>
      <c r="I11" s="232">
        <v>0</v>
      </c>
      <c r="J11" s="274">
        <v>3</v>
      </c>
      <c r="K11" s="274">
        <v>0</v>
      </c>
      <c r="L11" s="274">
        <v>0</v>
      </c>
    </row>
    <row r="12" spans="1:12" s="272" customFormat="1" ht="16.5" customHeight="1">
      <c r="A12" s="198" t="s">
        <v>1</v>
      </c>
      <c r="B12" s="199" t="s">
        <v>19</v>
      </c>
      <c r="C12" s="227">
        <f aca="true" t="shared" si="2" ref="C12:L12">C13+C14+C15+C16+C17+C18+C19+C20+C21+C22+C23</f>
        <v>3</v>
      </c>
      <c r="D12" s="227">
        <f t="shared" si="2"/>
        <v>0</v>
      </c>
      <c r="E12" s="227">
        <f t="shared" si="2"/>
        <v>2</v>
      </c>
      <c r="F12" s="227">
        <f t="shared" si="2"/>
        <v>0</v>
      </c>
      <c r="G12" s="227">
        <f t="shared" si="2"/>
        <v>1</v>
      </c>
      <c r="H12" s="227">
        <f t="shared" si="2"/>
        <v>3</v>
      </c>
      <c r="I12" s="227">
        <f t="shared" si="2"/>
        <v>0</v>
      </c>
      <c r="J12" s="227">
        <f t="shared" si="2"/>
        <v>3</v>
      </c>
      <c r="K12" s="227">
        <f t="shared" si="2"/>
        <v>0</v>
      </c>
      <c r="L12" s="227">
        <f t="shared" si="2"/>
        <v>0</v>
      </c>
    </row>
    <row r="13" spans="1:32" s="272" customFormat="1" ht="16.5" customHeight="1">
      <c r="A13" s="275">
        <v>1</v>
      </c>
      <c r="B13" s="69" t="s">
        <v>359</v>
      </c>
      <c r="C13" s="273">
        <f aca="true" t="shared" si="3" ref="C13:C23">D13+E13+F13+G13</f>
        <v>0</v>
      </c>
      <c r="D13" s="232">
        <v>0</v>
      </c>
      <c r="E13" s="232">
        <v>0</v>
      </c>
      <c r="F13" s="232">
        <v>0</v>
      </c>
      <c r="G13" s="232">
        <v>0</v>
      </c>
      <c r="H13" s="232">
        <v>0</v>
      </c>
      <c r="I13" s="232">
        <v>0</v>
      </c>
      <c r="J13" s="274">
        <v>0</v>
      </c>
      <c r="K13" s="274">
        <v>0</v>
      </c>
      <c r="L13" s="274">
        <v>0</v>
      </c>
      <c r="AF13" s="272" t="s">
        <v>358</v>
      </c>
    </row>
    <row r="14" spans="1:37" s="272" customFormat="1" ht="16.5" customHeight="1">
      <c r="A14" s="275">
        <v>2</v>
      </c>
      <c r="B14" s="69" t="s">
        <v>391</v>
      </c>
      <c r="C14" s="273">
        <f t="shared" si="3"/>
        <v>0</v>
      </c>
      <c r="D14" s="229">
        <v>0</v>
      </c>
      <c r="E14" s="232">
        <v>0</v>
      </c>
      <c r="F14" s="232">
        <v>0</v>
      </c>
      <c r="G14" s="232">
        <v>0</v>
      </c>
      <c r="H14" s="232">
        <v>0</v>
      </c>
      <c r="I14" s="232">
        <v>0</v>
      </c>
      <c r="J14" s="274">
        <v>0</v>
      </c>
      <c r="K14" s="274">
        <v>0</v>
      </c>
      <c r="L14" s="274">
        <v>0</v>
      </c>
      <c r="AK14" s="200"/>
    </row>
    <row r="15" spans="1:13" s="272" customFormat="1" ht="16.5" customHeight="1">
      <c r="A15" s="275">
        <v>3</v>
      </c>
      <c r="B15" s="69" t="s">
        <v>362</v>
      </c>
      <c r="C15" s="273">
        <f t="shared" si="3"/>
        <v>0</v>
      </c>
      <c r="D15" s="232">
        <v>0</v>
      </c>
      <c r="E15" s="232">
        <v>0</v>
      </c>
      <c r="F15" s="232">
        <v>0</v>
      </c>
      <c r="G15" s="232">
        <v>0</v>
      </c>
      <c r="H15" s="276">
        <v>0</v>
      </c>
      <c r="I15" s="276">
        <v>0</v>
      </c>
      <c r="J15" s="277">
        <v>0</v>
      </c>
      <c r="K15" s="274">
        <v>0</v>
      </c>
      <c r="L15" s="274">
        <v>0</v>
      </c>
      <c r="M15" s="179"/>
    </row>
    <row r="16" spans="1:38" s="272" customFormat="1" ht="16.5" customHeight="1">
      <c r="A16" s="275">
        <v>4</v>
      </c>
      <c r="B16" s="69" t="s">
        <v>363</v>
      </c>
      <c r="C16" s="273">
        <f t="shared" si="3"/>
        <v>0</v>
      </c>
      <c r="D16" s="232">
        <v>0</v>
      </c>
      <c r="E16" s="232">
        <v>0</v>
      </c>
      <c r="F16" s="232">
        <v>0</v>
      </c>
      <c r="G16" s="232">
        <v>0</v>
      </c>
      <c r="H16" s="276">
        <v>0</v>
      </c>
      <c r="I16" s="276">
        <v>0</v>
      </c>
      <c r="J16" s="277">
        <v>0</v>
      </c>
      <c r="K16" s="274">
        <v>0</v>
      </c>
      <c r="L16" s="274">
        <v>0</v>
      </c>
      <c r="M16" s="179"/>
      <c r="AL16" s="200"/>
    </row>
    <row r="17" spans="1:32" s="272" customFormat="1" ht="16.5" customHeight="1">
      <c r="A17" s="275">
        <v>5</v>
      </c>
      <c r="B17" s="69" t="s">
        <v>418</v>
      </c>
      <c r="C17" s="273">
        <f t="shared" si="3"/>
        <v>1</v>
      </c>
      <c r="D17" s="232">
        <v>0</v>
      </c>
      <c r="E17" s="232">
        <v>0</v>
      </c>
      <c r="F17" s="232">
        <v>0</v>
      </c>
      <c r="G17" s="232">
        <v>1</v>
      </c>
      <c r="H17" s="232">
        <v>1</v>
      </c>
      <c r="I17" s="232">
        <v>0</v>
      </c>
      <c r="J17" s="274">
        <v>1</v>
      </c>
      <c r="K17" s="274">
        <v>0</v>
      </c>
      <c r="L17" s="274">
        <v>0</v>
      </c>
      <c r="AF17" s="200" t="s">
        <v>361</v>
      </c>
    </row>
    <row r="18" spans="1:12" s="272" customFormat="1" ht="16.5" customHeight="1">
      <c r="A18" s="275">
        <v>6</v>
      </c>
      <c r="B18" s="69" t="s">
        <v>365</v>
      </c>
      <c r="C18" s="273">
        <f t="shared" si="3"/>
        <v>1</v>
      </c>
      <c r="D18" s="232">
        <v>0</v>
      </c>
      <c r="E18" s="232">
        <v>1</v>
      </c>
      <c r="F18" s="232">
        <v>0</v>
      </c>
      <c r="G18" s="232">
        <v>0</v>
      </c>
      <c r="H18" s="232">
        <v>1</v>
      </c>
      <c r="I18" s="232">
        <v>0</v>
      </c>
      <c r="J18" s="274">
        <v>1</v>
      </c>
      <c r="K18" s="274">
        <v>0</v>
      </c>
      <c r="L18" s="274">
        <v>0</v>
      </c>
    </row>
    <row r="19" spans="1:12" s="272" customFormat="1" ht="16.5" customHeight="1">
      <c r="A19" s="275">
        <v>7</v>
      </c>
      <c r="B19" s="69" t="s">
        <v>370</v>
      </c>
      <c r="C19" s="273">
        <f t="shared" si="3"/>
        <v>0</v>
      </c>
      <c r="D19" s="232">
        <v>0</v>
      </c>
      <c r="E19" s="232">
        <v>0</v>
      </c>
      <c r="F19" s="232">
        <v>0</v>
      </c>
      <c r="G19" s="232">
        <v>0</v>
      </c>
      <c r="H19" s="232">
        <v>0</v>
      </c>
      <c r="I19" s="232">
        <v>0</v>
      </c>
      <c r="J19" s="274">
        <v>0</v>
      </c>
      <c r="K19" s="274">
        <v>0</v>
      </c>
      <c r="L19" s="274">
        <v>0</v>
      </c>
    </row>
    <row r="20" spans="1:12" s="272" customFormat="1" ht="16.5" customHeight="1">
      <c r="A20" s="275">
        <v>8</v>
      </c>
      <c r="B20" s="69" t="s">
        <v>372</v>
      </c>
      <c r="C20" s="273">
        <f t="shared" si="3"/>
        <v>0</v>
      </c>
      <c r="D20" s="232">
        <v>0</v>
      </c>
      <c r="E20" s="232">
        <v>0</v>
      </c>
      <c r="F20" s="232">
        <v>0</v>
      </c>
      <c r="G20" s="232">
        <v>0</v>
      </c>
      <c r="H20" s="232">
        <v>0</v>
      </c>
      <c r="I20" s="232">
        <v>0</v>
      </c>
      <c r="J20" s="274">
        <v>0</v>
      </c>
      <c r="K20" s="274">
        <v>0</v>
      </c>
      <c r="L20" s="274">
        <v>0</v>
      </c>
    </row>
    <row r="21" spans="1:39" s="272" customFormat="1" ht="16.5" customHeight="1">
      <c r="A21" s="275">
        <v>9</v>
      </c>
      <c r="B21" s="69" t="s">
        <v>373</v>
      </c>
      <c r="C21" s="273">
        <f t="shared" si="3"/>
        <v>0</v>
      </c>
      <c r="D21" s="232">
        <v>0</v>
      </c>
      <c r="E21" s="232">
        <v>0</v>
      </c>
      <c r="F21" s="232">
        <v>0</v>
      </c>
      <c r="G21" s="232">
        <v>0</v>
      </c>
      <c r="H21" s="232">
        <v>0</v>
      </c>
      <c r="I21" s="232">
        <v>0</v>
      </c>
      <c r="J21" s="274">
        <v>0</v>
      </c>
      <c r="K21" s="274">
        <v>0</v>
      </c>
      <c r="L21" s="274">
        <v>0</v>
      </c>
      <c r="AJ21" s="272" t="s">
        <v>366</v>
      </c>
      <c r="AK21" s="272" t="s">
        <v>367</v>
      </c>
      <c r="AL21" s="272" t="s">
        <v>368</v>
      </c>
      <c r="AM21" s="200" t="s">
        <v>369</v>
      </c>
    </row>
    <row r="22" spans="1:39" s="272" customFormat="1" ht="16.5" customHeight="1">
      <c r="A22" s="275">
        <v>10</v>
      </c>
      <c r="B22" s="69" t="s">
        <v>374</v>
      </c>
      <c r="C22" s="273">
        <f t="shared" si="3"/>
        <v>1</v>
      </c>
      <c r="D22" s="232">
        <v>0</v>
      </c>
      <c r="E22" s="232">
        <v>1</v>
      </c>
      <c r="F22" s="232">
        <v>0</v>
      </c>
      <c r="G22" s="232">
        <v>0</v>
      </c>
      <c r="H22" s="232">
        <v>1</v>
      </c>
      <c r="I22" s="232">
        <v>0</v>
      </c>
      <c r="J22" s="274">
        <v>1</v>
      </c>
      <c r="K22" s="274">
        <v>0</v>
      </c>
      <c r="L22" s="274">
        <v>0</v>
      </c>
      <c r="AM22" s="200" t="s">
        <v>371</v>
      </c>
    </row>
    <row r="23" spans="1:12" s="272" customFormat="1" ht="16.5" customHeight="1">
      <c r="A23" s="275">
        <v>11</v>
      </c>
      <c r="B23" s="69" t="s">
        <v>376</v>
      </c>
      <c r="C23" s="273">
        <f t="shared" si="3"/>
        <v>0</v>
      </c>
      <c r="D23" s="232">
        <v>0</v>
      </c>
      <c r="E23" s="232">
        <v>0</v>
      </c>
      <c r="F23" s="232">
        <v>0</v>
      </c>
      <c r="G23" s="232">
        <v>0</v>
      </c>
      <c r="H23" s="232">
        <v>0</v>
      </c>
      <c r="I23" s="232">
        <v>0</v>
      </c>
      <c r="J23" s="274">
        <v>0</v>
      </c>
      <c r="K23" s="274">
        <v>0</v>
      </c>
      <c r="L23" s="274">
        <v>0</v>
      </c>
    </row>
    <row r="24" ht="9" customHeight="1">
      <c r="AJ24" s="234" t="s">
        <v>366</v>
      </c>
    </row>
    <row r="25" spans="1:36" ht="15.75" customHeight="1">
      <c r="A25" s="1313" t="s">
        <v>419</v>
      </c>
      <c r="B25" s="1313"/>
      <c r="C25" s="1313"/>
      <c r="D25" s="1313"/>
      <c r="E25" s="183"/>
      <c r="F25" s="1320" t="s">
        <v>377</v>
      </c>
      <c r="G25" s="1320"/>
      <c r="H25" s="1320"/>
      <c r="I25" s="1320"/>
      <c r="J25" s="1320"/>
      <c r="K25" s="1320"/>
      <c r="L25" s="1320"/>
      <c r="AJ25" s="191" t="s">
        <v>375</v>
      </c>
    </row>
    <row r="26" spans="1:44" ht="15" customHeight="1">
      <c r="A26" s="1326" t="s">
        <v>243</v>
      </c>
      <c r="B26" s="1326"/>
      <c r="C26" s="1326"/>
      <c r="D26" s="1326"/>
      <c r="E26" s="184"/>
      <c r="F26" s="1329" t="s">
        <v>244</v>
      </c>
      <c r="G26" s="1329"/>
      <c r="H26" s="1329"/>
      <c r="I26" s="1329"/>
      <c r="J26" s="1329"/>
      <c r="K26" s="1329"/>
      <c r="L26" s="1329"/>
      <c r="AR26" s="191"/>
    </row>
    <row r="27" spans="1:12" s="171" customFormat="1" ht="18.75">
      <c r="A27" s="1323"/>
      <c r="B27" s="1323"/>
      <c r="C27" s="1323"/>
      <c r="D27" s="1323"/>
      <c r="E27" s="183"/>
      <c r="F27" s="1324"/>
      <c r="G27" s="1324"/>
      <c r="H27" s="1324"/>
      <c r="I27" s="1324"/>
      <c r="J27" s="1324"/>
      <c r="K27" s="1324"/>
      <c r="L27" s="1324"/>
    </row>
    <row r="28" spans="1:35" ht="18">
      <c r="A28" s="188"/>
      <c r="B28" s="188"/>
      <c r="C28" s="183"/>
      <c r="D28" s="183"/>
      <c r="E28" s="183"/>
      <c r="F28" s="183"/>
      <c r="G28" s="183"/>
      <c r="H28" s="183"/>
      <c r="I28" s="183"/>
      <c r="J28" s="183"/>
      <c r="K28" s="183"/>
      <c r="L28" s="183"/>
      <c r="AG28" s="234" t="s">
        <v>378</v>
      </c>
      <c r="AI28" s="191">
        <f>82/88</f>
        <v>0.9318181818181818</v>
      </c>
    </row>
    <row r="29" spans="1:12" ht="18">
      <c r="A29" s="188"/>
      <c r="B29" s="1404" t="s">
        <v>381</v>
      </c>
      <c r="C29" s="1404"/>
      <c r="D29" s="183"/>
      <c r="E29" s="183"/>
      <c r="F29" s="183"/>
      <c r="G29" s="183"/>
      <c r="H29" s="1404" t="s">
        <v>381</v>
      </c>
      <c r="I29" s="1404"/>
      <c r="J29" s="1404"/>
      <c r="K29" s="183"/>
      <c r="L29" s="183"/>
    </row>
    <row r="30" spans="1:12" ht="13.5" customHeight="1">
      <c r="A30" s="188"/>
      <c r="B30" s="188"/>
      <c r="C30" s="183"/>
      <c r="D30" s="183"/>
      <c r="E30" s="183"/>
      <c r="F30" s="183"/>
      <c r="G30" s="183"/>
      <c r="H30" s="183"/>
      <c r="I30" s="183"/>
      <c r="J30" s="183"/>
      <c r="K30" s="183"/>
      <c r="L30" s="183"/>
    </row>
    <row r="31" spans="1:12" ht="13.5" customHeight="1" hidden="1">
      <c r="A31" s="188"/>
      <c r="B31" s="188"/>
      <c r="C31" s="183"/>
      <c r="D31" s="183"/>
      <c r="E31" s="183"/>
      <c r="F31" s="183"/>
      <c r="G31" s="183"/>
      <c r="H31" s="183"/>
      <c r="I31" s="183"/>
      <c r="J31" s="183"/>
      <c r="K31" s="183"/>
      <c r="L31" s="183"/>
    </row>
    <row r="32" spans="1:12" s="185" customFormat="1" ht="19.5" hidden="1">
      <c r="A32" s="279" t="s">
        <v>287</v>
      </c>
      <c r="B32" s="186"/>
      <c r="C32" s="187"/>
      <c r="D32" s="187"/>
      <c r="E32" s="187"/>
      <c r="F32" s="187"/>
      <c r="G32" s="187"/>
      <c r="H32" s="187"/>
      <c r="I32" s="187"/>
      <c r="J32" s="187"/>
      <c r="K32" s="187"/>
      <c r="L32" s="187"/>
    </row>
    <row r="33" spans="1:12" s="212" customFormat="1" ht="18.75" hidden="1">
      <c r="A33" s="238"/>
      <c r="B33" s="280" t="s">
        <v>288</v>
      </c>
      <c r="C33" s="280"/>
      <c r="D33" s="280"/>
      <c r="E33" s="237"/>
      <c r="F33" s="237"/>
      <c r="G33" s="237"/>
      <c r="H33" s="237"/>
      <c r="I33" s="237"/>
      <c r="J33" s="237"/>
      <c r="K33" s="237"/>
      <c r="L33" s="237"/>
    </row>
    <row r="34" spans="1:12" s="212" customFormat="1" ht="18.75" hidden="1">
      <c r="A34" s="238"/>
      <c r="B34" s="280" t="s">
        <v>289</v>
      </c>
      <c r="C34" s="280"/>
      <c r="D34" s="280"/>
      <c r="E34" s="280"/>
      <c r="F34" s="237"/>
      <c r="G34" s="237"/>
      <c r="H34" s="237"/>
      <c r="I34" s="237"/>
      <c r="J34" s="237"/>
      <c r="K34" s="237"/>
      <c r="L34" s="237"/>
    </row>
    <row r="35" spans="1:12" s="212" customFormat="1" ht="18.75" hidden="1">
      <c r="A35" s="238"/>
      <c r="B35" s="237" t="s">
        <v>290</v>
      </c>
      <c r="C35" s="237"/>
      <c r="D35" s="237"/>
      <c r="E35" s="237"/>
      <c r="F35" s="237"/>
      <c r="G35" s="237"/>
      <c r="H35" s="237"/>
      <c r="I35" s="237"/>
      <c r="J35" s="237"/>
      <c r="K35" s="237"/>
      <c r="L35" s="237"/>
    </row>
    <row r="36" spans="1:12" ht="18">
      <c r="A36" s="188"/>
      <c r="B36" s="188"/>
      <c r="C36" s="183"/>
      <c r="D36" s="183"/>
      <c r="E36" s="183"/>
      <c r="F36" s="183"/>
      <c r="G36" s="183"/>
      <c r="H36" s="183"/>
      <c r="I36" s="183"/>
      <c r="J36" s="183"/>
      <c r="K36" s="183"/>
      <c r="L36" s="183"/>
    </row>
    <row r="37" spans="1:13" ht="18.75">
      <c r="A37" s="1196" t="s">
        <v>337</v>
      </c>
      <c r="B37" s="1196"/>
      <c r="C37" s="1196"/>
      <c r="D37" s="1196"/>
      <c r="E37" s="211"/>
      <c r="F37" s="1197" t="s">
        <v>338</v>
      </c>
      <c r="G37" s="1197"/>
      <c r="H37" s="1197"/>
      <c r="I37" s="1197"/>
      <c r="J37" s="1197"/>
      <c r="K37" s="1197"/>
      <c r="L37" s="1197"/>
      <c r="M37" s="128"/>
    </row>
    <row r="38" spans="1:12" ht="18">
      <c r="A38" s="188"/>
      <c r="B38" s="188"/>
      <c r="C38" s="183"/>
      <c r="D38" s="183"/>
      <c r="E38" s="183"/>
      <c r="F38" s="183"/>
      <c r="G38" s="183"/>
      <c r="H38" s="183"/>
      <c r="I38" s="183"/>
      <c r="J38" s="183"/>
      <c r="K38" s="183"/>
      <c r="L38" s="183"/>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4" customWidth="1"/>
    <col min="2" max="2" width="20.875" style="234" customWidth="1"/>
    <col min="3" max="3" width="11.875" style="234" customWidth="1"/>
    <col min="4" max="4" width="9.875" style="234" customWidth="1"/>
    <col min="5" max="5" width="9.375" style="234" customWidth="1"/>
    <col min="6" max="6" width="9.625" style="234" customWidth="1"/>
    <col min="7" max="7" width="10.125" style="234" customWidth="1"/>
    <col min="8" max="9" width="10.625" style="234" customWidth="1"/>
    <col min="10" max="10" width="12.50390625" style="234" customWidth="1"/>
    <col min="11" max="11" width="8.875" style="234" customWidth="1"/>
    <col min="12" max="12" width="10.625" style="306" customWidth="1"/>
    <col min="13" max="13" width="7.375" style="234" customWidth="1"/>
    <col min="14"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24" customHeight="1">
      <c r="A1" s="1417" t="s">
        <v>291</v>
      </c>
      <c r="B1" s="1417"/>
      <c r="C1" s="1417"/>
      <c r="D1" s="1397" t="s">
        <v>457</v>
      </c>
      <c r="E1" s="1397"/>
      <c r="F1" s="1397"/>
      <c r="G1" s="1397"/>
      <c r="H1" s="1397"/>
      <c r="I1" s="171"/>
      <c r="J1" s="172" t="s">
        <v>451</v>
      </c>
      <c r="K1" s="281"/>
      <c r="L1" s="281"/>
    </row>
    <row r="2" spans="1:12" ht="15.75" customHeight="1">
      <c r="A2" s="1421" t="s">
        <v>392</v>
      </c>
      <c r="B2" s="1421"/>
      <c r="C2" s="1421"/>
      <c r="D2" s="1397"/>
      <c r="E2" s="1397"/>
      <c r="F2" s="1397"/>
      <c r="G2" s="1397"/>
      <c r="H2" s="1397"/>
      <c r="I2" s="171"/>
      <c r="J2" s="282" t="s">
        <v>393</v>
      </c>
      <c r="K2" s="282"/>
      <c r="L2" s="282"/>
    </row>
    <row r="3" spans="1:12" ht="18.75" customHeight="1">
      <c r="A3" s="1339" t="s">
        <v>344</v>
      </c>
      <c r="B3" s="1339"/>
      <c r="C3" s="1339"/>
      <c r="D3" s="168"/>
      <c r="E3" s="168"/>
      <c r="F3" s="168"/>
      <c r="G3" s="168"/>
      <c r="H3" s="168"/>
      <c r="I3" s="171"/>
      <c r="J3" s="175" t="s">
        <v>450</v>
      </c>
      <c r="K3" s="175"/>
      <c r="L3" s="175"/>
    </row>
    <row r="4" spans="1:12" ht="15.75" customHeight="1">
      <c r="A4" s="1418" t="s">
        <v>420</v>
      </c>
      <c r="B4" s="1418"/>
      <c r="C4" s="1418"/>
      <c r="D4" s="1416"/>
      <c r="E4" s="1416"/>
      <c r="F4" s="1416"/>
      <c r="G4" s="1416"/>
      <c r="H4" s="1416"/>
      <c r="I4" s="171"/>
      <c r="J4" s="283" t="s">
        <v>385</v>
      </c>
      <c r="K4" s="283"/>
      <c r="L4" s="283"/>
    </row>
    <row r="5" spans="1:12" ht="15.75">
      <c r="A5" s="1422"/>
      <c r="B5" s="1422"/>
      <c r="C5" s="167"/>
      <c r="D5" s="171"/>
      <c r="E5" s="171"/>
      <c r="F5" s="171"/>
      <c r="G5" s="171"/>
      <c r="H5" s="284"/>
      <c r="I5" s="1414" t="s">
        <v>421</v>
      </c>
      <c r="J5" s="1414"/>
      <c r="K5" s="1414"/>
      <c r="L5" s="1414"/>
    </row>
    <row r="6" spans="1:12" ht="18.75" customHeight="1">
      <c r="A6" s="1331" t="s">
        <v>68</v>
      </c>
      <c r="B6" s="1332"/>
      <c r="C6" s="1410" t="s">
        <v>292</v>
      </c>
      <c r="D6" s="1327" t="s">
        <v>293</v>
      </c>
      <c r="E6" s="1415"/>
      <c r="F6" s="1328"/>
      <c r="G6" s="1327" t="s">
        <v>294</v>
      </c>
      <c r="H6" s="1415"/>
      <c r="I6" s="1415"/>
      <c r="J6" s="1415"/>
      <c r="K6" s="1415"/>
      <c r="L6" s="1328"/>
    </row>
    <row r="7" spans="1:12" ht="15.75" customHeight="1">
      <c r="A7" s="1333"/>
      <c r="B7" s="1334"/>
      <c r="C7" s="1411"/>
      <c r="D7" s="1327" t="s">
        <v>7</v>
      </c>
      <c r="E7" s="1415"/>
      <c r="F7" s="1328"/>
      <c r="G7" s="1410" t="s">
        <v>37</v>
      </c>
      <c r="H7" s="1327" t="s">
        <v>7</v>
      </c>
      <c r="I7" s="1415"/>
      <c r="J7" s="1415"/>
      <c r="K7" s="1415"/>
      <c r="L7" s="1328"/>
    </row>
    <row r="8" spans="1:12" ht="14.25" customHeight="1">
      <c r="A8" s="1333"/>
      <c r="B8" s="1334"/>
      <c r="C8" s="1411"/>
      <c r="D8" s="1410" t="s">
        <v>295</v>
      </c>
      <c r="E8" s="1410" t="s">
        <v>296</v>
      </c>
      <c r="F8" s="1410" t="s">
        <v>297</v>
      </c>
      <c r="G8" s="1411"/>
      <c r="H8" s="1410" t="s">
        <v>298</v>
      </c>
      <c r="I8" s="1410" t="s">
        <v>299</v>
      </c>
      <c r="J8" s="1410" t="s">
        <v>300</v>
      </c>
      <c r="K8" s="1410" t="s">
        <v>301</v>
      </c>
      <c r="L8" s="1410" t="s">
        <v>302</v>
      </c>
    </row>
    <row r="9" spans="1:12" ht="77.25" customHeight="1">
      <c r="A9" s="1335"/>
      <c r="B9" s="1336"/>
      <c r="C9" s="1412"/>
      <c r="D9" s="1412"/>
      <c r="E9" s="1412"/>
      <c r="F9" s="1412"/>
      <c r="G9" s="1412"/>
      <c r="H9" s="1412"/>
      <c r="I9" s="1412"/>
      <c r="J9" s="1412"/>
      <c r="K9" s="1412"/>
      <c r="L9" s="1412"/>
    </row>
    <row r="10" spans="1:12" s="272" customFormat="1" ht="16.5" customHeight="1">
      <c r="A10" s="1423" t="s">
        <v>6</v>
      </c>
      <c r="B10" s="1424"/>
      <c r="C10" s="221">
        <v>1</v>
      </c>
      <c r="D10" s="221">
        <v>2</v>
      </c>
      <c r="E10" s="221">
        <v>3</v>
      </c>
      <c r="F10" s="221">
        <v>4</v>
      </c>
      <c r="G10" s="221">
        <v>5</v>
      </c>
      <c r="H10" s="221">
        <v>6</v>
      </c>
      <c r="I10" s="221">
        <v>7</v>
      </c>
      <c r="J10" s="221">
        <v>8</v>
      </c>
      <c r="K10" s="222" t="s">
        <v>74</v>
      </c>
      <c r="L10" s="222" t="s">
        <v>97</v>
      </c>
    </row>
    <row r="11" spans="1:12" s="272" customFormat="1" ht="16.5" customHeight="1">
      <c r="A11" s="1427" t="s">
        <v>389</v>
      </c>
      <c r="B11" s="1428"/>
      <c r="C11" s="224">
        <f aca="true" t="shared" si="0" ref="C11:L11">C13-C12</f>
        <v>-8</v>
      </c>
      <c r="D11" s="224">
        <f t="shared" si="0"/>
        <v>0</v>
      </c>
      <c r="E11" s="224">
        <f t="shared" si="0"/>
        <v>-1</v>
      </c>
      <c r="F11" s="224">
        <f t="shared" si="0"/>
        <v>-7</v>
      </c>
      <c r="G11" s="224">
        <f t="shared" si="0"/>
        <v>-6</v>
      </c>
      <c r="H11" s="224">
        <f t="shared" si="0"/>
        <v>0</v>
      </c>
      <c r="I11" s="224">
        <f t="shared" si="0"/>
        <v>0</v>
      </c>
      <c r="J11" s="224">
        <f t="shared" si="0"/>
        <v>0</v>
      </c>
      <c r="K11" s="224">
        <f t="shared" si="0"/>
        <v>-6</v>
      </c>
      <c r="L11" s="224">
        <f t="shared" si="0"/>
        <v>0</v>
      </c>
    </row>
    <row r="12" spans="1:12" s="272" customFormat="1" ht="16.5" customHeight="1">
      <c r="A12" s="1425" t="s">
        <v>390</v>
      </c>
      <c r="B12" s="1426"/>
      <c r="C12" s="225">
        <v>12</v>
      </c>
      <c r="D12" s="225">
        <v>0</v>
      </c>
      <c r="E12" s="225">
        <v>1</v>
      </c>
      <c r="F12" s="225">
        <v>11</v>
      </c>
      <c r="G12" s="225">
        <v>10</v>
      </c>
      <c r="H12" s="225">
        <v>0</v>
      </c>
      <c r="I12" s="225">
        <v>0</v>
      </c>
      <c r="J12" s="225">
        <v>0</v>
      </c>
      <c r="K12" s="225">
        <v>6</v>
      </c>
      <c r="L12" s="225">
        <v>4</v>
      </c>
    </row>
    <row r="13" spans="1:32" s="272" customFormat="1" ht="16.5" customHeight="1">
      <c r="A13" s="1419" t="s">
        <v>37</v>
      </c>
      <c r="B13" s="1420"/>
      <c r="C13" s="227">
        <f>C14+C15</f>
        <v>4</v>
      </c>
      <c r="D13" s="227">
        <f>D14+D15</f>
        <v>0</v>
      </c>
      <c r="E13" s="227">
        <f>E14+E15</f>
        <v>0</v>
      </c>
      <c r="F13" s="227">
        <f>F14+F15</f>
        <v>4</v>
      </c>
      <c r="G13" s="227">
        <f aca="true" t="shared" si="1" ref="G13:G26">H13+I13+J13+K13+L13</f>
        <v>4</v>
      </c>
      <c r="H13" s="227">
        <f>H14+H15</f>
        <v>0</v>
      </c>
      <c r="I13" s="227">
        <f>I14+I15</f>
        <v>0</v>
      </c>
      <c r="J13" s="227">
        <f>J14+J15</f>
        <v>0</v>
      </c>
      <c r="K13" s="227">
        <f>K14+K15</f>
        <v>0</v>
      </c>
      <c r="L13" s="227">
        <f>L14+L15</f>
        <v>4</v>
      </c>
      <c r="AF13" s="272" t="s">
        <v>358</v>
      </c>
    </row>
    <row r="14" spans="1:37" s="272" customFormat="1" ht="16.5" customHeight="1">
      <c r="A14" s="275" t="s">
        <v>0</v>
      </c>
      <c r="B14" s="199" t="s">
        <v>221</v>
      </c>
      <c r="C14" s="227">
        <f>D14+E14+F14</f>
        <v>0</v>
      </c>
      <c r="D14" s="273">
        <f>D15+D16</f>
        <v>0</v>
      </c>
      <c r="E14" s="232">
        <v>0</v>
      </c>
      <c r="F14" s="232">
        <v>0</v>
      </c>
      <c r="G14" s="227">
        <f t="shared" si="1"/>
        <v>0</v>
      </c>
      <c r="H14" s="285">
        <v>0</v>
      </c>
      <c r="I14" s="285">
        <v>0</v>
      </c>
      <c r="J14" s="274">
        <v>0</v>
      </c>
      <c r="K14" s="274">
        <v>0</v>
      </c>
      <c r="L14" s="274">
        <v>0</v>
      </c>
      <c r="AK14" s="200"/>
    </row>
    <row r="15" spans="1:13" s="272" customFormat="1" ht="16.5" customHeight="1">
      <c r="A15" s="201" t="s">
        <v>1</v>
      </c>
      <c r="B15" s="199" t="s">
        <v>19</v>
      </c>
      <c r="C15" s="227">
        <f>C16+C17+C18+C19+C20+C21+C22+C23+C24+C25+C26</f>
        <v>4</v>
      </c>
      <c r="D15" s="227">
        <f>D16+D17+D18+D19+D20+D21+D22+D23+D24+D25+D26</f>
        <v>0</v>
      </c>
      <c r="E15" s="227">
        <f>E16+E17+E18+E19+E20+E21+E22+E23+E24+E25+E26</f>
        <v>0</v>
      </c>
      <c r="F15" s="227">
        <f>F16+F17+F18+F19+F20+F21+F22+F23+F24+F25+F26</f>
        <v>4</v>
      </c>
      <c r="G15" s="227">
        <f t="shared" si="1"/>
        <v>4</v>
      </c>
      <c r="H15" s="227">
        <f>H16+H17+H18+H19+H20+H21+H22+H23+H24+H25+H26</f>
        <v>0</v>
      </c>
      <c r="I15" s="227">
        <f>I16+I17+I18+I19+I20+I21+I22+I23+I24+I25+I26</f>
        <v>0</v>
      </c>
      <c r="J15" s="227">
        <f>J16+J17+J18+J19+J20+J21+J22+J23+J24+J25+J26</f>
        <v>0</v>
      </c>
      <c r="K15" s="227">
        <f>K16+K17+K18+K19+K20+K21+K22+K23+K24+K25+K26</f>
        <v>0</v>
      </c>
      <c r="L15" s="227">
        <f>L16+L17+L18+L19+L20+L21+L22+L23+L24+L25+L26</f>
        <v>4</v>
      </c>
      <c r="M15" s="286"/>
    </row>
    <row r="16" spans="1:38" s="272" customFormat="1" ht="15.75" customHeight="1">
      <c r="A16" s="201">
        <v>1</v>
      </c>
      <c r="B16" s="69" t="s">
        <v>359</v>
      </c>
      <c r="C16" s="227">
        <f aca="true" t="shared" si="2" ref="C16:C26">D16+E16+F16</f>
        <v>0</v>
      </c>
      <c r="D16" s="229">
        <v>0</v>
      </c>
      <c r="E16" s="229">
        <v>0</v>
      </c>
      <c r="F16" s="229">
        <v>0</v>
      </c>
      <c r="G16" s="227">
        <f t="shared" si="1"/>
        <v>0</v>
      </c>
      <c r="H16" s="229">
        <v>0</v>
      </c>
      <c r="I16" s="229">
        <v>0</v>
      </c>
      <c r="J16" s="287">
        <v>0</v>
      </c>
      <c r="K16" s="287">
        <v>0</v>
      </c>
      <c r="L16" s="287">
        <v>0</v>
      </c>
      <c r="M16" s="286"/>
      <c r="AL16" s="200"/>
    </row>
    <row r="17" spans="1:32" s="272" customFormat="1" ht="15.75" customHeight="1">
      <c r="A17" s="201">
        <v>2</v>
      </c>
      <c r="B17" s="69" t="s">
        <v>360</v>
      </c>
      <c r="C17" s="227">
        <f t="shared" si="2"/>
        <v>1</v>
      </c>
      <c r="D17" s="232">
        <v>0</v>
      </c>
      <c r="E17" s="232">
        <v>0</v>
      </c>
      <c r="F17" s="232">
        <v>1</v>
      </c>
      <c r="G17" s="227">
        <f t="shared" si="1"/>
        <v>1</v>
      </c>
      <c r="H17" s="232">
        <v>0</v>
      </c>
      <c r="I17" s="232">
        <v>0</v>
      </c>
      <c r="J17" s="274">
        <v>0</v>
      </c>
      <c r="K17" s="274">
        <v>0</v>
      </c>
      <c r="L17" s="274">
        <v>1</v>
      </c>
      <c r="M17" s="286"/>
      <c r="AF17" s="200" t="s">
        <v>361</v>
      </c>
    </row>
    <row r="18" spans="1:14" s="272" customFormat="1" ht="15.75" customHeight="1">
      <c r="A18" s="201">
        <v>3</v>
      </c>
      <c r="B18" s="69" t="s">
        <v>362</v>
      </c>
      <c r="C18" s="227">
        <f t="shared" si="2"/>
        <v>0</v>
      </c>
      <c r="D18" s="276">
        <v>0</v>
      </c>
      <c r="E18" s="276">
        <v>0</v>
      </c>
      <c r="F18" s="276">
        <v>0</v>
      </c>
      <c r="G18" s="227">
        <f t="shared" si="1"/>
        <v>0</v>
      </c>
      <c r="H18" s="276">
        <v>0</v>
      </c>
      <c r="I18" s="276">
        <v>0</v>
      </c>
      <c r="J18" s="277">
        <v>0</v>
      </c>
      <c r="K18" s="277">
        <v>0</v>
      </c>
      <c r="L18" s="277">
        <v>0</v>
      </c>
      <c r="M18" s="286"/>
      <c r="N18" s="179"/>
    </row>
    <row r="19" spans="1:13" s="272" customFormat="1" ht="15.75" customHeight="1">
      <c r="A19" s="201">
        <v>4</v>
      </c>
      <c r="B19" s="69" t="s">
        <v>363</v>
      </c>
      <c r="C19" s="227">
        <f t="shared" si="2"/>
        <v>0</v>
      </c>
      <c r="D19" s="276">
        <v>0</v>
      </c>
      <c r="E19" s="276">
        <v>0</v>
      </c>
      <c r="F19" s="276">
        <v>0</v>
      </c>
      <c r="G19" s="227">
        <f t="shared" si="1"/>
        <v>0</v>
      </c>
      <c r="H19" s="276">
        <v>0</v>
      </c>
      <c r="I19" s="276">
        <v>0</v>
      </c>
      <c r="J19" s="277">
        <v>0</v>
      </c>
      <c r="K19" s="277">
        <v>0</v>
      </c>
      <c r="L19" s="277">
        <v>0</v>
      </c>
      <c r="M19" s="286"/>
    </row>
    <row r="20" spans="1:13" s="272" customFormat="1" ht="15.75" customHeight="1">
      <c r="A20" s="201">
        <v>5</v>
      </c>
      <c r="B20" s="69" t="s">
        <v>364</v>
      </c>
      <c r="C20" s="227">
        <f t="shared" si="2"/>
        <v>1</v>
      </c>
      <c r="D20" s="232">
        <v>0</v>
      </c>
      <c r="E20" s="232">
        <v>0</v>
      </c>
      <c r="F20" s="232">
        <v>1</v>
      </c>
      <c r="G20" s="227">
        <f t="shared" si="1"/>
        <v>1</v>
      </c>
      <c r="H20" s="232">
        <v>0</v>
      </c>
      <c r="I20" s="232">
        <v>0</v>
      </c>
      <c r="J20" s="274">
        <v>0</v>
      </c>
      <c r="K20" s="274">
        <v>0</v>
      </c>
      <c r="L20" s="288">
        <v>1</v>
      </c>
      <c r="M20" s="286"/>
    </row>
    <row r="21" spans="1:39" s="272" customFormat="1" ht="15.75" customHeight="1">
      <c r="A21" s="201">
        <v>6</v>
      </c>
      <c r="B21" s="69" t="s">
        <v>365</v>
      </c>
      <c r="C21" s="227">
        <f t="shared" si="2"/>
        <v>0</v>
      </c>
      <c r="D21" s="232">
        <v>0</v>
      </c>
      <c r="E21" s="232">
        <v>0</v>
      </c>
      <c r="F21" s="232">
        <v>0</v>
      </c>
      <c r="G21" s="227">
        <f t="shared" si="1"/>
        <v>0</v>
      </c>
      <c r="H21" s="232">
        <v>0</v>
      </c>
      <c r="I21" s="232">
        <v>0</v>
      </c>
      <c r="J21" s="274">
        <v>0</v>
      </c>
      <c r="K21" s="274">
        <v>0</v>
      </c>
      <c r="L21" s="274">
        <v>0</v>
      </c>
      <c r="M21" s="286"/>
      <c r="AJ21" s="272" t="s">
        <v>366</v>
      </c>
      <c r="AK21" s="272" t="s">
        <v>367</v>
      </c>
      <c r="AL21" s="272" t="s">
        <v>368</v>
      </c>
      <c r="AM21" s="200" t="s">
        <v>369</v>
      </c>
    </row>
    <row r="22" spans="1:39" s="272" customFormat="1" ht="15.75" customHeight="1">
      <c r="A22" s="201">
        <v>7</v>
      </c>
      <c r="B22" s="69" t="s">
        <v>370</v>
      </c>
      <c r="C22" s="227">
        <f t="shared" si="2"/>
        <v>0</v>
      </c>
      <c r="D22" s="232">
        <v>0</v>
      </c>
      <c r="E22" s="232">
        <v>0</v>
      </c>
      <c r="F22" s="232">
        <v>0</v>
      </c>
      <c r="G22" s="227">
        <f t="shared" si="1"/>
        <v>0</v>
      </c>
      <c r="H22" s="232">
        <v>0</v>
      </c>
      <c r="I22" s="232">
        <v>0</v>
      </c>
      <c r="J22" s="274">
        <v>0</v>
      </c>
      <c r="K22" s="274">
        <v>0</v>
      </c>
      <c r="L22" s="274">
        <v>0</v>
      </c>
      <c r="M22" s="286"/>
      <c r="N22" s="179"/>
      <c r="AM22" s="200" t="s">
        <v>371</v>
      </c>
    </row>
    <row r="23" spans="1:13" s="272" customFormat="1" ht="15.75" customHeight="1">
      <c r="A23" s="201">
        <v>8</v>
      </c>
      <c r="B23" s="69" t="s">
        <v>372</v>
      </c>
      <c r="C23" s="227">
        <f t="shared" si="2"/>
        <v>1</v>
      </c>
      <c r="D23" s="232">
        <v>0</v>
      </c>
      <c r="E23" s="232">
        <v>0</v>
      </c>
      <c r="F23" s="232">
        <v>1</v>
      </c>
      <c r="G23" s="227">
        <f t="shared" si="1"/>
        <v>1</v>
      </c>
      <c r="H23" s="232">
        <v>0</v>
      </c>
      <c r="I23" s="232">
        <v>0</v>
      </c>
      <c r="J23" s="274">
        <v>0</v>
      </c>
      <c r="K23" s="274">
        <v>0</v>
      </c>
      <c r="L23" s="277">
        <v>1</v>
      </c>
      <c r="M23" s="286"/>
    </row>
    <row r="24" spans="1:36" s="272" customFormat="1" ht="15.75" customHeight="1">
      <c r="A24" s="201">
        <v>9</v>
      </c>
      <c r="B24" s="69" t="s">
        <v>373</v>
      </c>
      <c r="C24" s="227">
        <f t="shared" si="2"/>
        <v>0</v>
      </c>
      <c r="D24" s="232">
        <v>0</v>
      </c>
      <c r="E24" s="232">
        <v>0</v>
      </c>
      <c r="F24" s="232">
        <v>0</v>
      </c>
      <c r="G24" s="227">
        <f t="shared" si="1"/>
        <v>0</v>
      </c>
      <c r="H24" s="232">
        <v>0</v>
      </c>
      <c r="I24" s="232">
        <v>0</v>
      </c>
      <c r="J24" s="274">
        <v>0</v>
      </c>
      <c r="K24" s="274">
        <v>0</v>
      </c>
      <c r="L24" s="274">
        <v>0</v>
      </c>
      <c r="M24" s="286"/>
      <c r="AJ24" s="272" t="s">
        <v>366</v>
      </c>
    </row>
    <row r="25" spans="1:36" s="272" customFormat="1" ht="15.75" customHeight="1">
      <c r="A25" s="201">
        <v>10</v>
      </c>
      <c r="B25" s="69" t="s">
        <v>374</v>
      </c>
      <c r="C25" s="227">
        <f t="shared" si="2"/>
        <v>1</v>
      </c>
      <c r="D25" s="232">
        <v>0</v>
      </c>
      <c r="E25" s="232">
        <v>0</v>
      </c>
      <c r="F25" s="232">
        <v>1</v>
      </c>
      <c r="G25" s="227">
        <f t="shared" si="1"/>
        <v>1</v>
      </c>
      <c r="H25" s="232">
        <v>0</v>
      </c>
      <c r="I25" s="232">
        <v>0</v>
      </c>
      <c r="J25" s="274">
        <v>0</v>
      </c>
      <c r="K25" s="274">
        <v>0</v>
      </c>
      <c r="L25" s="274">
        <v>1</v>
      </c>
      <c r="M25" s="286"/>
      <c r="AJ25" s="200" t="s">
        <v>375</v>
      </c>
    </row>
    <row r="26" spans="1:44" s="272" customFormat="1" ht="15.75" customHeight="1">
      <c r="A26" s="201">
        <v>11</v>
      </c>
      <c r="B26" s="69" t="s">
        <v>376</v>
      </c>
      <c r="C26" s="227">
        <f t="shared" si="2"/>
        <v>0</v>
      </c>
      <c r="D26" s="232">
        <v>0</v>
      </c>
      <c r="E26" s="232">
        <v>0</v>
      </c>
      <c r="F26" s="232">
        <v>0</v>
      </c>
      <c r="G26" s="227">
        <f t="shared" si="1"/>
        <v>0</v>
      </c>
      <c r="H26" s="232">
        <v>0</v>
      </c>
      <c r="I26" s="232">
        <v>0</v>
      </c>
      <c r="J26" s="274">
        <v>0</v>
      </c>
      <c r="K26" s="274">
        <v>0</v>
      </c>
      <c r="L26" s="274">
        <v>0</v>
      </c>
      <c r="AR26" s="200"/>
    </row>
    <row r="27" spans="1:12" s="272" customFormat="1" ht="8.25" customHeight="1">
      <c r="A27" s="289"/>
      <c r="B27" s="290"/>
      <c r="C27" s="291"/>
      <c r="D27" s="291"/>
      <c r="E27" s="291"/>
      <c r="F27" s="291"/>
      <c r="G27" s="291"/>
      <c r="H27" s="292"/>
      <c r="I27" s="292"/>
      <c r="J27" s="293"/>
      <c r="K27" s="293"/>
      <c r="L27" s="294"/>
    </row>
    <row r="28" spans="1:35" ht="15.75" customHeight="1">
      <c r="A28" s="1313" t="s">
        <v>377</v>
      </c>
      <c r="B28" s="1313"/>
      <c r="C28" s="1313"/>
      <c r="D28" s="1313"/>
      <c r="E28" s="1313"/>
      <c r="F28" s="183"/>
      <c r="G28" s="182"/>
      <c r="H28" s="295" t="s">
        <v>422</v>
      </c>
      <c r="I28" s="296"/>
      <c r="J28" s="296"/>
      <c r="K28" s="296"/>
      <c r="L28" s="296"/>
      <c r="AG28" s="234" t="s">
        <v>378</v>
      </c>
      <c r="AI28" s="191">
        <f>82/88</f>
        <v>0.9318181818181818</v>
      </c>
    </row>
    <row r="29" spans="1:12" ht="15" customHeight="1">
      <c r="A29" s="1326" t="s">
        <v>4</v>
      </c>
      <c r="B29" s="1326"/>
      <c r="C29" s="1326"/>
      <c r="D29" s="1326"/>
      <c r="E29" s="1326"/>
      <c r="F29" s="183"/>
      <c r="G29" s="184"/>
      <c r="H29" s="1329" t="s">
        <v>244</v>
      </c>
      <c r="I29" s="1329"/>
      <c r="J29" s="1329"/>
      <c r="K29" s="1329"/>
      <c r="L29" s="1329"/>
    </row>
    <row r="30" spans="1:14" s="171" customFormat="1" ht="18.75">
      <c r="A30" s="1323"/>
      <c r="B30" s="1323"/>
      <c r="C30" s="1323"/>
      <c r="D30" s="1323"/>
      <c r="E30" s="1323"/>
      <c r="F30" s="297"/>
      <c r="G30" s="183"/>
      <c r="H30" s="1324"/>
      <c r="I30" s="1324"/>
      <c r="J30" s="1324"/>
      <c r="K30" s="1324"/>
      <c r="L30" s="1324"/>
      <c r="M30" s="298"/>
      <c r="N30" s="298"/>
    </row>
    <row r="31" spans="1:12" ht="18">
      <c r="A31" s="183"/>
      <c r="B31" s="183"/>
      <c r="C31" s="183"/>
      <c r="D31" s="183"/>
      <c r="E31" s="183"/>
      <c r="F31" s="183"/>
      <c r="G31" s="183"/>
      <c r="H31" s="183"/>
      <c r="I31" s="183"/>
      <c r="J31" s="183"/>
      <c r="K31" s="183"/>
      <c r="L31" s="299"/>
    </row>
    <row r="32" spans="1:12" ht="18">
      <c r="A32" s="183"/>
      <c r="B32" s="1404" t="s">
        <v>381</v>
      </c>
      <c r="C32" s="1404"/>
      <c r="D32" s="1404"/>
      <c r="E32" s="1404"/>
      <c r="F32" s="183"/>
      <c r="G32" s="183"/>
      <c r="H32" s="183"/>
      <c r="I32" s="1404" t="s">
        <v>381</v>
      </c>
      <c r="J32" s="1404"/>
      <c r="K32" s="1404"/>
      <c r="L32" s="299"/>
    </row>
    <row r="33" spans="1:12" ht="10.5" customHeight="1">
      <c r="A33" s="183"/>
      <c r="B33" s="183"/>
      <c r="C33" s="300" t="s">
        <v>380</v>
      </c>
      <c r="D33" s="300"/>
      <c r="E33" s="300"/>
      <c r="F33" s="300"/>
      <c r="G33" s="300"/>
      <c r="H33" s="300"/>
      <c r="I33" s="300"/>
      <c r="J33" s="301" t="s">
        <v>380</v>
      </c>
      <c r="K33" s="300"/>
      <c r="L33" s="300"/>
    </row>
    <row r="34" spans="1:12" ht="18" hidden="1">
      <c r="A34" s="183"/>
      <c r="B34" s="183"/>
      <c r="C34" s="183"/>
      <c r="D34" s="183"/>
      <c r="E34" s="183"/>
      <c r="F34" s="183"/>
      <c r="G34" s="183"/>
      <c r="H34" s="183"/>
      <c r="I34" s="183"/>
      <c r="J34" s="183"/>
      <c r="K34" s="183"/>
      <c r="L34" s="299"/>
    </row>
    <row r="35" spans="1:12" ht="18">
      <c r="A35" s="183"/>
      <c r="B35" s="183"/>
      <c r="C35" s="183"/>
      <c r="D35" s="183"/>
      <c r="E35" s="183"/>
      <c r="F35" s="183"/>
      <c r="G35" s="183"/>
      <c r="H35" s="183"/>
      <c r="I35" s="183"/>
      <c r="J35" s="183"/>
      <c r="K35" s="183"/>
      <c r="L35" s="299"/>
    </row>
    <row r="36" spans="1:12" ht="12.75" customHeight="1">
      <c r="A36" s="183"/>
      <c r="B36" s="183"/>
      <c r="C36" s="183"/>
      <c r="D36" s="183"/>
      <c r="E36" s="183"/>
      <c r="F36" s="183"/>
      <c r="G36" s="183"/>
      <c r="H36" s="183"/>
      <c r="I36" s="302"/>
      <c r="J36" s="302"/>
      <c r="K36" s="302"/>
      <c r="L36" s="302"/>
    </row>
    <row r="37" spans="1:12" ht="12.75" customHeight="1" hidden="1">
      <c r="A37" s="183"/>
      <c r="B37" s="183"/>
      <c r="C37" s="183"/>
      <c r="D37" s="183"/>
      <c r="E37" s="183"/>
      <c r="F37" s="183"/>
      <c r="G37" s="183"/>
      <c r="H37" s="302"/>
      <c r="I37" s="302"/>
      <c r="J37" s="302"/>
      <c r="K37" s="302"/>
      <c r="L37" s="302"/>
    </row>
    <row r="38" spans="1:12" ht="12.75" customHeight="1" hidden="1">
      <c r="A38" s="183"/>
      <c r="B38" s="183"/>
      <c r="C38" s="183"/>
      <c r="D38" s="183"/>
      <c r="E38" s="183"/>
      <c r="F38" s="183"/>
      <c r="G38" s="183"/>
      <c r="H38" s="302"/>
      <c r="I38" s="302"/>
      <c r="J38" s="302"/>
      <c r="K38" s="302"/>
      <c r="L38" s="302"/>
    </row>
    <row r="39" spans="1:12" ht="12.75" customHeight="1" hidden="1">
      <c r="A39" s="303" t="s">
        <v>47</v>
      </c>
      <c r="B39" s="183"/>
      <c r="C39" s="183"/>
      <c r="D39" s="183"/>
      <c r="E39" s="183"/>
      <c r="F39" s="183"/>
      <c r="G39" s="183"/>
      <c r="H39" s="302"/>
      <c r="I39" s="302"/>
      <c r="J39" s="302"/>
      <c r="K39" s="302"/>
      <c r="L39" s="302"/>
    </row>
    <row r="40" spans="1:16" ht="18" customHeight="1" hidden="1">
      <c r="A40" s="304"/>
      <c r="B40" s="1413" t="s">
        <v>303</v>
      </c>
      <c r="C40" s="1413"/>
      <c r="D40" s="1413"/>
      <c r="E40" s="1413"/>
      <c r="F40" s="1413"/>
      <c r="G40" s="304"/>
      <c r="H40" s="302"/>
      <c r="I40" s="302"/>
      <c r="J40" s="302"/>
      <c r="K40" s="302"/>
      <c r="L40" s="302"/>
      <c r="M40" s="266"/>
      <c r="N40" s="266"/>
      <c r="O40" s="266"/>
      <c r="P40" s="266"/>
    </row>
    <row r="41" spans="1:12" ht="12.75" customHeight="1" hidden="1">
      <c r="A41" s="183"/>
      <c r="B41" s="280" t="s">
        <v>304</v>
      </c>
      <c r="C41" s="305"/>
      <c r="D41" s="305"/>
      <c r="E41" s="305"/>
      <c r="F41" s="305"/>
      <c r="G41" s="183"/>
      <c r="H41" s="302"/>
      <c r="I41" s="302"/>
      <c r="J41" s="302"/>
      <c r="K41" s="302"/>
      <c r="L41" s="302"/>
    </row>
    <row r="42" spans="1:12" ht="12.75" customHeight="1" hidden="1">
      <c r="A42" s="183"/>
      <c r="B42" s="237" t="s">
        <v>305</v>
      </c>
      <c r="C42" s="305"/>
      <c r="D42" s="305"/>
      <c r="E42" s="305"/>
      <c r="F42" s="305"/>
      <c r="G42" s="183"/>
      <c r="H42" s="302"/>
      <c r="I42" s="302"/>
      <c r="J42" s="302"/>
      <c r="K42" s="302"/>
      <c r="L42" s="302"/>
    </row>
    <row r="43" spans="1:12" ht="18.75">
      <c r="A43" s="1196" t="s">
        <v>423</v>
      </c>
      <c r="B43" s="1196"/>
      <c r="C43" s="1196"/>
      <c r="D43" s="1196"/>
      <c r="E43" s="1196"/>
      <c r="F43" s="183"/>
      <c r="G43" s="302"/>
      <c r="H43" s="1197" t="s">
        <v>338</v>
      </c>
      <c r="I43" s="1197"/>
      <c r="J43" s="1197"/>
      <c r="K43" s="1197"/>
      <c r="L43" s="1197"/>
    </row>
    <row r="44" spans="1:12" ht="12.75" customHeight="1">
      <c r="A44" s="183"/>
      <c r="B44" s="183"/>
      <c r="C44" s="183"/>
      <c r="D44" s="183"/>
      <c r="E44" s="183"/>
      <c r="F44" s="183"/>
      <c r="G44" s="183"/>
      <c r="H44" s="302"/>
      <c r="I44" s="302"/>
      <c r="J44" s="302"/>
      <c r="K44" s="302"/>
      <c r="L44" s="302"/>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1" customWidth="1"/>
    <col min="2" max="2" width="21.50390625" style="171" customWidth="1"/>
    <col min="3" max="3" width="6.125" style="171" customWidth="1"/>
    <col min="4" max="4" width="7.50390625" style="171" customWidth="1"/>
    <col min="5" max="5" width="4.75390625" style="171" customWidth="1"/>
    <col min="6" max="6" width="6.375" style="171" customWidth="1"/>
    <col min="7" max="7" width="4.50390625" style="171" customWidth="1"/>
    <col min="8" max="8" width="7.25390625" style="171" customWidth="1"/>
    <col min="9" max="9" width="4.375" style="171" customWidth="1"/>
    <col min="10" max="10" width="7.50390625" style="171" customWidth="1"/>
    <col min="11" max="11" width="4.25390625" style="171" customWidth="1"/>
    <col min="12" max="12" width="6.50390625" style="171" customWidth="1"/>
    <col min="13" max="13" width="5.375" style="171" customWidth="1"/>
    <col min="14" max="14" width="7.50390625" style="171" customWidth="1"/>
    <col min="15" max="15" width="4.375" style="171" customWidth="1"/>
    <col min="16" max="16" width="7.00390625" style="171" customWidth="1"/>
    <col min="17" max="17" width="5.75390625" style="171" customWidth="1"/>
    <col min="18" max="18" width="6.75390625" style="171" customWidth="1"/>
    <col min="19" max="19" width="4.00390625" style="171" customWidth="1"/>
    <col min="20" max="20" width="6.125" style="171" customWidth="1"/>
    <col min="21" max="28" width="8.00390625" style="171" customWidth="1"/>
    <col min="29" max="29" width="8.375" style="171" customWidth="1"/>
    <col min="30" max="30" width="8.00390625" style="171" customWidth="1"/>
    <col min="31" max="31" width="11.25390625" style="171" customWidth="1"/>
    <col min="32" max="32" width="13.50390625" style="171" customWidth="1"/>
    <col min="33" max="16384" width="8.00390625" style="171" customWidth="1"/>
  </cols>
  <sheetData>
    <row r="1" spans="1:20" s="178" customFormat="1" ht="18" customHeight="1">
      <c r="A1" s="1341" t="s">
        <v>306</v>
      </c>
      <c r="B1" s="1341"/>
      <c r="C1" s="1341"/>
      <c r="D1" s="1341"/>
      <c r="E1" s="307"/>
      <c r="F1" s="1337" t="s">
        <v>458</v>
      </c>
      <c r="G1" s="1337"/>
      <c r="H1" s="1337"/>
      <c r="I1" s="1337"/>
      <c r="J1" s="1337"/>
      <c r="K1" s="1337"/>
      <c r="L1" s="1337"/>
      <c r="M1" s="1337"/>
      <c r="N1" s="1337"/>
      <c r="O1" s="1337"/>
      <c r="P1" s="308" t="s">
        <v>382</v>
      </c>
      <c r="Q1" s="309"/>
      <c r="R1" s="309"/>
      <c r="S1" s="309"/>
      <c r="T1" s="309"/>
    </row>
    <row r="2" spans="1:20" s="178" customFormat="1" ht="20.25" customHeight="1">
      <c r="A2" s="1437" t="s">
        <v>392</v>
      </c>
      <c r="B2" s="1437"/>
      <c r="C2" s="1437"/>
      <c r="D2" s="1437"/>
      <c r="E2" s="307"/>
      <c r="F2" s="1337"/>
      <c r="G2" s="1337"/>
      <c r="H2" s="1337"/>
      <c r="I2" s="1337"/>
      <c r="J2" s="1337"/>
      <c r="K2" s="1337"/>
      <c r="L2" s="1337"/>
      <c r="M2" s="1337"/>
      <c r="N2" s="1337"/>
      <c r="O2" s="1337"/>
      <c r="P2" s="309" t="s">
        <v>424</v>
      </c>
      <c r="Q2" s="309"/>
      <c r="R2" s="309"/>
      <c r="S2" s="309"/>
      <c r="T2" s="309"/>
    </row>
    <row r="3" spans="1:20" s="178" customFormat="1" ht="15" customHeight="1">
      <c r="A3" s="1437" t="s">
        <v>344</v>
      </c>
      <c r="B3" s="1437"/>
      <c r="C3" s="1437"/>
      <c r="D3" s="1437"/>
      <c r="E3" s="307"/>
      <c r="F3" s="1337"/>
      <c r="G3" s="1337"/>
      <c r="H3" s="1337"/>
      <c r="I3" s="1337"/>
      <c r="J3" s="1337"/>
      <c r="K3" s="1337"/>
      <c r="L3" s="1337"/>
      <c r="M3" s="1337"/>
      <c r="N3" s="1337"/>
      <c r="O3" s="1337"/>
      <c r="P3" s="308" t="s">
        <v>450</v>
      </c>
      <c r="Q3" s="308"/>
      <c r="R3" s="308"/>
      <c r="S3" s="310"/>
      <c r="T3" s="310"/>
    </row>
    <row r="4" spans="1:20" s="178" customFormat="1" ht="15.75" customHeight="1">
      <c r="A4" s="1438" t="s">
        <v>425</v>
      </c>
      <c r="B4" s="1438"/>
      <c r="C4" s="1438"/>
      <c r="D4" s="1438"/>
      <c r="E4" s="308"/>
      <c r="F4" s="1337"/>
      <c r="G4" s="1337"/>
      <c r="H4" s="1337"/>
      <c r="I4" s="1337"/>
      <c r="J4" s="1337"/>
      <c r="K4" s="1337"/>
      <c r="L4" s="1337"/>
      <c r="M4" s="1337"/>
      <c r="N4" s="1337"/>
      <c r="O4" s="1337"/>
      <c r="P4" s="309" t="s">
        <v>394</v>
      </c>
      <c r="Q4" s="308"/>
      <c r="R4" s="308"/>
      <c r="S4" s="310"/>
      <c r="T4" s="310"/>
    </row>
    <row r="5" spans="1:18" s="178" customFormat="1" ht="24" customHeight="1">
      <c r="A5" s="311"/>
      <c r="B5" s="311"/>
      <c r="C5" s="311"/>
      <c r="F5" s="1432"/>
      <c r="G5" s="1432"/>
      <c r="H5" s="1432"/>
      <c r="I5" s="1432"/>
      <c r="J5" s="1432"/>
      <c r="K5" s="1432"/>
      <c r="L5" s="1432"/>
      <c r="M5" s="1432"/>
      <c r="N5" s="1432"/>
      <c r="O5" s="1432"/>
      <c r="P5" s="312" t="s">
        <v>426</v>
      </c>
      <c r="Q5" s="313"/>
      <c r="R5" s="313"/>
    </row>
    <row r="6" spans="1:20" s="314" customFormat="1" ht="21.75" customHeight="1">
      <c r="A6" s="1441" t="s">
        <v>68</v>
      </c>
      <c r="B6" s="1442"/>
      <c r="C6" s="1344" t="s">
        <v>38</v>
      </c>
      <c r="D6" s="1347"/>
      <c r="E6" s="1344" t="s">
        <v>7</v>
      </c>
      <c r="F6" s="1429"/>
      <c r="G6" s="1429"/>
      <c r="H6" s="1429"/>
      <c r="I6" s="1429"/>
      <c r="J6" s="1429"/>
      <c r="K6" s="1429"/>
      <c r="L6" s="1429"/>
      <c r="M6" s="1429"/>
      <c r="N6" s="1429"/>
      <c r="O6" s="1429"/>
      <c r="P6" s="1429"/>
      <c r="Q6" s="1429"/>
      <c r="R6" s="1429"/>
      <c r="S6" s="1429"/>
      <c r="T6" s="1347"/>
    </row>
    <row r="7" spans="1:21" s="314" customFormat="1" ht="22.5" customHeight="1">
      <c r="A7" s="1443"/>
      <c r="B7" s="1444"/>
      <c r="C7" s="1316" t="s">
        <v>427</v>
      </c>
      <c r="D7" s="1316" t="s">
        <v>428</v>
      </c>
      <c r="E7" s="1344" t="s">
        <v>307</v>
      </c>
      <c r="F7" s="1435"/>
      <c r="G7" s="1435"/>
      <c r="H7" s="1435"/>
      <c r="I7" s="1435"/>
      <c r="J7" s="1435"/>
      <c r="K7" s="1435"/>
      <c r="L7" s="1436"/>
      <c r="M7" s="1344" t="s">
        <v>429</v>
      </c>
      <c r="N7" s="1429"/>
      <c r="O7" s="1429"/>
      <c r="P7" s="1429"/>
      <c r="Q7" s="1429"/>
      <c r="R7" s="1429"/>
      <c r="S7" s="1429"/>
      <c r="T7" s="1347"/>
      <c r="U7" s="315"/>
    </row>
    <row r="8" spans="1:20" s="314" customFormat="1" ht="42.75" customHeight="1">
      <c r="A8" s="1443"/>
      <c r="B8" s="1444"/>
      <c r="C8" s="1317"/>
      <c r="D8" s="1317"/>
      <c r="E8" s="1315" t="s">
        <v>430</v>
      </c>
      <c r="F8" s="1315"/>
      <c r="G8" s="1344" t="s">
        <v>431</v>
      </c>
      <c r="H8" s="1429"/>
      <c r="I8" s="1429"/>
      <c r="J8" s="1429"/>
      <c r="K8" s="1429"/>
      <c r="L8" s="1347"/>
      <c r="M8" s="1315" t="s">
        <v>432</v>
      </c>
      <c r="N8" s="1315"/>
      <c r="O8" s="1344" t="s">
        <v>431</v>
      </c>
      <c r="P8" s="1429"/>
      <c r="Q8" s="1429"/>
      <c r="R8" s="1429"/>
      <c r="S8" s="1429"/>
      <c r="T8" s="1347"/>
    </row>
    <row r="9" spans="1:20" s="314" customFormat="1" ht="35.25" customHeight="1">
      <c r="A9" s="1443"/>
      <c r="B9" s="1444"/>
      <c r="C9" s="1317"/>
      <c r="D9" s="1317"/>
      <c r="E9" s="1316" t="s">
        <v>308</v>
      </c>
      <c r="F9" s="1316" t="s">
        <v>309</v>
      </c>
      <c r="G9" s="1433" t="s">
        <v>310</v>
      </c>
      <c r="H9" s="1434"/>
      <c r="I9" s="1433" t="s">
        <v>311</v>
      </c>
      <c r="J9" s="1434"/>
      <c r="K9" s="1433" t="s">
        <v>312</v>
      </c>
      <c r="L9" s="1434"/>
      <c r="M9" s="1316" t="s">
        <v>313</v>
      </c>
      <c r="N9" s="1316" t="s">
        <v>309</v>
      </c>
      <c r="O9" s="1433" t="s">
        <v>310</v>
      </c>
      <c r="P9" s="1434"/>
      <c r="Q9" s="1433" t="s">
        <v>314</v>
      </c>
      <c r="R9" s="1434"/>
      <c r="S9" s="1433" t="s">
        <v>315</v>
      </c>
      <c r="T9" s="1434"/>
    </row>
    <row r="10" spans="1:20" s="314" customFormat="1" ht="25.5" customHeight="1">
      <c r="A10" s="1433"/>
      <c r="B10" s="1434"/>
      <c r="C10" s="1318"/>
      <c r="D10" s="1318"/>
      <c r="E10" s="1318"/>
      <c r="F10" s="1318"/>
      <c r="G10" s="216" t="s">
        <v>313</v>
      </c>
      <c r="H10" s="216" t="s">
        <v>309</v>
      </c>
      <c r="I10" s="220" t="s">
        <v>313</v>
      </c>
      <c r="J10" s="216" t="s">
        <v>309</v>
      </c>
      <c r="K10" s="220" t="s">
        <v>313</v>
      </c>
      <c r="L10" s="216" t="s">
        <v>309</v>
      </c>
      <c r="M10" s="1318"/>
      <c r="N10" s="1318"/>
      <c r="O10" s="216" t="s">
        <v>313</v>
      </c>
      <c r="P10" s="216" t="s">
        <v>309</v>
      </c>
      <c r="Q10" s="220" t="s">
        <v>313</v>
      </c>
      <c r="R10" s="216" t="s">
        <v>309</v>
      </c>
      <c r="S10" s="220" t="s">
        <v>313</v>
      </c>
      <c r="T10" s="216" t="s">
        <v>309</v>
      </c>
    </row>
    <row r="11" spans="1:32" s="223" customFormat="1" ht="12.75">
      <c r="A11" s="1446" t="s">
        <v>6</v>
      </c>
      <c r="B11" s="1447"/>
      <c r="C11" s="316">
        <v>1</v>
      </c>
      <c r="D11" s="221">
        <v>2</v>
      </c>
      <c r="E11" s="316">
        <v>3</v>
      </c>
      <c r="F11" s="221">
        <v>4</v>
      </c>
      <c r="G11" s="316">
        <v>5</v>
      </c>
      <c r="H11" s="221">
        <v>6</v>
      </c>
      <c r="I11" s="316">
        <v>7</v>
      </c>
      <c r="J11" s="221">
        <v>8</v>
      </c>
      <c r="K11" s="316">
        <v>9</v>
      </c>
      <c r="L11" s="221">
        <v>10</v>
      </c>
      <c r="M11" s="316">
        <v>11</v>
      </c>
      <c r="N11" s="221">
        <v>12</v>
      </c>
      <c r="O11" s="316">
        <v>13</v>
      </c>
      <c r="P11" s="221">
        <v>14</v>
      </c>
      <c r="Q11" s="316">
        <v>15</v>
      </c>
      <c r="R11" s="221">
        <v>16</v>
      </c>
      <c r="S11" s="316">
        <v>17</v>
      </c>
      <c r="T11" s="221">
        <v>18</v>
      </c>
      <c r="AF11" s="223" t="s">
        <v>358</v>
      </c>
    </row>
    <row r="12" spans="1:20" s="223" customFormat="1" ht="20.25" customHeight="1">
      <c r="A12" s="1448" t="s">
        <v>414</v>
      </c>
      <c r="B12" s="1449"/>
      <c r="C12" s="224">
        <f aca="true" t="shared" si="0" ref="C12:T12">C14-C13</f>
        <v>-1</v>
      </c>
      <c r="D12" s="224">
        <f t="shared" si="0"/>
        <v>-1</v>
      </c>
      <c r="E12" s="224">
        <f t="shared" si="0"/>
        <v>0</v>
      </c>
      <c r="F12" s="224">
        <f t="shared" si="0"/>
        <v>0</v>
      </c>
      <c r="G12" s="224">
        <f t="shared" si="0"/>
        <v>0</v>
      </c>
      <c r="H12" s="224">
        <f t="shared" si="0"/>
        <v>0</v>
      </c>
      <c r="I12" s="224">
        <f t="shared" si="0"/>
        <v>0</v>
      </c>
      <c r="J12" s="224">
        <f t="shared" si="0"/>
        <v>0</v>
      </c>
      <c r="K12" s="224">
        <f t="shared" si="0"/>
        <v>0</v>
      </c>
      <c r="L12" s="224">
        <f t="shared" si="0"/>
        <v>0</v>
      </c>
      <c r="M12" s="224">
        <f t="shared" si="0"/>
        <v>-1</v>
      </c>
      <c r="N12" s="224">
        <f t="shared" si="0"/>
        <v>-1</v>
      </c>
      <c r="O12" s="224">
        <f t="shared" si="0"/>
        <v>-1</v>
      </c>
      <c r="P12" s="224">
        <f t="shared" si="0"/>
        <v>-1</v>
      </c>
      <c r="Q12" s="224">
        <f t="shared" si="0"/>
        <v>0</v>
      </c>
      <c r="R12" s="224">
        <f t="shared" si="0"/>
        <v>0</v>
      </c>
      <c r="S12" s="224">
        <f t="shared" si="0"/>
        <v>0</v>
      </c>
      <c r="T12" s="224">
        <f t="shared" si="0"/>
        <v>0</v>
      </c>
    </row>
    <row r="13" spans="1:20" s="223" customFormat="1" ht="23.25" customHeight="1">
      <c r="A13" s="1430" t="s">
        <v>390</v>
      </c>
      <c r="B13" s="1431"/>
      <c r="C13" s="225">
        <v>1</v>
      </c>
      <c r="D13" s="225">
        <v>1</v>
      </c>
      <c r="E13" s="225">
        <v>0</v>
      </c>
      <c r="F13" s="225">
        <v>0</v>
      </c>
      <c r="G13" s="225">
        <v>0</v>
      </c>
      <c r="H13" s="225">
        <v>0</v>
      </c>
      <c r="I13" s="225">
        <v>0</v>
      </c>
      <c r="J13" s="225">
        <v>0</v>
      </c>
      <c r="K13" s="225">
        <v>0</v>
      </c>
      <c r="L13" s="225">
        <v>0</v>
      </c>
      <c r="M13" s="225">
        <v>1</v>
      </c>
      <c r="N13" s="225">
        <v>1</v>
      </c>
      <c r="O13" s="225">
        <v>1</v>
      </c>
      <c r="P13" s="225">
        <v>1</v>
      </c>
      <c r="Q13" s="225">
        <v>0</v>
      </c>
      <c r="R13" s="225">
        <v>0</v>
      </c>
      <c r="S13" s="225">
        <v>0</v>
      </c>
      <c r="T13" s="225">
        <v>0</v>
      </c>
    </row>
    <row r="14" spans="1:37" s="179" customFormat="1" ht="15.75" customHeight="1">
      <c r="A14" s="1439" t="s">
        <v>37</v>
      </c>
      <c r="B14" s="1440"/>
      <c r="C14" s="317">
        <f>C15+C16</f>
        <v>0</v>
      </c>
      <c r="D14" s="317">
        <f>D15+D16</f>
        <v>0</v>
      </c>
      <c r="E14" s="317">
        <f>E20+E31+E36+E42+E53+E59+E62+E66+E70+E74+E82+E89</f>
        <v>0</v>
      </c>
      <c r="F14" s="317">
        <f aca="true" t="shared" si="1" ref="F14:T14">F15+F16</f>
        <v>0</v>
      </c>
      <c r="G14" s="317">
        <f t="shared" si="1"/>
        <v>0</v>
      </c>
      <c r="H14" s="317">
        <f t="shared" si="1"/>
        <v>0</v>
      </c>
      <c r="I14" s="317">
        <f t="shared" si="1"/>
        <v>0</v>
      </c>
      <c r="J14" s="317">
        <f t="shared" si="1"/>
        <v>0</v>
      </c>
      <c r="K14" s="317">
        <f t="shared" si="1"/>
        <v>0</v>
      </c>
      <c r="L14" s="317">
        <f t="shared" si="1"/>
        <v>0</v>
      </c>
      <c r="M14" s="317">
        <f t="shared" si="1"/>
        <v>0</v>
      </c>
      <c r="N14" s="317">
        <f t="shared" si="1"/>
        <v>0</v>
      </c>
      <c r="O14" s="317">
        <f t="shared" si="1"/>
        <v>0</v>
      </c>
      <c r="P14" s="317">
        <f t="shared" si="1"/>
        <v>0</v>
      </c>
      <c r="Q14" s="317">
        <f t="shared" si="1"/>
        <v>0</v>
      </c>
      <c r="R14" s="317">
        <f t="shared" si="1"/>
        <v>0</v>
      </c>
      <c r="S14" s="317">
        <f t="shared" si="1"/>
        <v>0</v>
      </c>
      <c r="T14" s="318">
        <f t="shared" si="1"/>
        <v>0</v>
      </c>
      <c r="AK14" s="200"/>
    </row>
    <row r="15" spans="1:20" s="179" customFormat="1" ht="15.75" customHeight="1">
      <c r="A15" s="198" t="s">
        <v>0</v>
      </c>
      <c r="B15" s="199" t="s">
        <v>221</v>
      </c>
      <c r="C15" s="317">
        <f>E15+M15</f>
        <v>0</v>
      </c>
      <c r="D15" s="227">
        <f>F15+N15</f>
        <v>0</v>
      </c>
      <c r="E15" s="232">
        <v>0</v>
      </c>
      <c r="F15" s="232">
        <v>0</v>
      </c>
      <c r="G15" s="232">
        <v>0</v>
      </c>
      <c r="H15" s="232">
        <v>0</v>
      </c>
      <c r="I15" s="232">
        <v>0</v>
      </c>
      <c r="J15" s="232">
        <v>0</v>
      </c>
      <c r="K15" s="232">
        <v>0</v>
      </c>
      <c r="L15" s="232">
        <v>0</v>
      </c>
      <c r="M15" s="232">
        <v>0</v>
      </c>
      <c r="N15" s="232">
        <v>0</v>
      </c>
      <c r="O15" s="232">
        <v>0</v>
      </c>
      <c r="P15" s="232">
        <v>0</v>
      </c>
      <c r="Q15" s="232">
        <v>0</v>
      </c>
      <c r="R15" s="232">
        <v>0</v>
      </c>
      <c r="S15" s="232">
        <v>0</v>
      </c>
      <c r="T15" s="232">
        <v>0</v>
      </c>
    </row>
    <row r="16" spans="1:38" s="179" customFormat="1" ht="15.75" customHeight="1">
      <c r="A16" s="255" t="s">
        <v>1</v>
      </c>
      <c r="B16" s="199" t="s">
        <v>19</v>
      </c>
      <c r="C16" s="317">
        <f aca="true" t="shared" si="2" ref="C16:T16">C17+C18+C19+C20+C21+C22+C23+C24+C25+C26+C27</f>
        <v>0</v>
      </c>
      <c r="D16" s="227">
        <f t="shared" si="2"/>
        <v>0</v>
      </c>
      <c r="E16" s="317">
        <f t="shared" si="2"/>
        <v>0</v>
      </c>
      <c r="F16" s="317">
        <f t="shared" si="2"/>
        <v>0</v>
      </c>
      <c r="G16" s="317">
        <f t="shared" si="2"/>
        <v>0</v>
      </c>
      <c r="H16" s="317">
        <f t="shared" si="2"/>
        <v>0</v>
      </c>
      <c r="I16" s="317">
        <f t="shared" si="2"/>
        <v>0</v>
      </c>
      <c r="J16" s="317">
        <f t="shared" si="2"/>
        <v>0</v>
      </c>
      <c r="K16" s="317">
        <f t="shared" si="2"/>
        <v>0</v>
      </c>
      <c r="L16" s="317">
        <f t="shared" si="2"/>
        <v>0</v>
      </c>
      <c r="M16" s="317">
        <f t="shared" si="2"/>
        <v>0</v>
      </c>
      <c r="N16" s="317">
        <f t="shared" si="2"/>
        <v>0</v>
      </c>
      <c r="O16" s="317">
        <f t="shared" si="2"/>
        <v>0</v>
      </c>
      <c r="P16" s="317">
        <f t="shared" si="2"/>
        <v>0</v>
      </c>
      <c r="Q16" s="317">
        <f t="shared" si="2"/>
        <v>0</v>
      </c>
      <c r="R16" s="317">
        <f t="shared" si="2"/>
        <v>0</v>
      </c>
      <c r="S16" s="317">
        <f t="shared" si="2"/>
        <v>0</v>
      </c>
      <c r="T16" s="318">
        <f t="shared" si="2"/>
        <v>0</v>
      </c>
      <c r="AL16" s="200"/>
    </row>
    <row r="17" spans="1:32" s="179" customFormat="1" ht="15.75" customHeight="1">
      <c r="A17" s="201">
        <v>1</v>
      </c>
      <c r="B17" s="69" t="s">
        <v>359</v>
      </c>
      <c r="C17" s="317">
        <f aca="true" t="shared" si="3" ref="C17:C27">E17+M17</f>
        <v>0</v>
      </c>
      <c r="D17" s="227">
        <f aca="true" t="shared" si="4" ref="D17:D27">F17+N17</f>
        <v>0</v>
      </c>
      <c r="E17" s="232">
        <v>0</v>
      </c>
      <c r="F17" s="232">
        <v>0</v>
      </c>
      <c r="G17" s="232">
        <v>0</v>
      </c>
      <c r="H17" s="232">
        <v>0</v>
      </c>
      <c r="I17" s="232">
        <v>0</v>
      </c>
      <c r="J17" s="232">
        <v>0</v>
      </c>
      <c r="K17" s="232">
        <v>0</v>
      </c>
      <c r="L17" s="232">
        <v>0</v>
      </c>
      <c r="M17" s="232">
        <v>0</v>
      </c>
      <c r="N17" s="232">
        <v>0</v>
      </c>
      <c r="O17" s="232">
        <v>0</v>
      </c>
      <c r="P17" s="232">
        <v>0</v>
      </c>
      <c r="Q17" s="232">
        <v>0</v>
      </c>
      <c r="R17" s="232">
        <v>0</v>
      </c>
      <c r="S17" s="232">
        <v>0</v>
      </c>
      <c r="T17" s="232">
        <v>0</v>
      </c>
      <c r="AF17" s="200" t="s">
        <v>361</v>
      </c>
    </row>
    <row r="18" spans="1:20" s="179" customFormat="1" ht="15.75" customHeight="1">
      <c r="A18" s="201">
        <v>2</v>
      </c>
      <c r="B18" s="69" t="s">
        <v>391</v>
      </c>
      <c r="C18" s="317">
        <f t="shared" si="3"/>
        <v>0</v>
      </c>
      <c r="D18" s="227">
        <f t="shared" si="4"/>
        <v>0</v>
      </c>
      <c r="E18" s="232">
        <v>0</v>
      </c>
      <c r="F18" s="232">
        <v>0</v>
      </c>
      <c r="G18" s="232">
        <v>0</v>
      </c>
      <c r="H18" s="232">
        <v>0</v>
      </c>
      <c r="I18" s="232">
        <v>0</v>
      </c>
      <c r="J18" s="232">
        <v>0</v>
      </c>
      <c r="K18" s="232">
        <v>0</v>
      </c>
      <c r="L18" s="232">
        <v>0</v>
      </c>
      <c r="M18" s="232">
        <v>0</v>
      </c>
      <c r="N18" s="232">
        <v>0</v>
      </c>
      <c r="O18" s="232">
        <v>0</v>
      </c>
      <c r="P18" s="232">
        <v>0</v>
      </c>
      <c r="Q18" s="232">
        <v>0</v>
      </c>
      <c r="R18" s="232">
        <v>0</v>
      </c>
      <c r="S18" s="232">
        <v>0</v>
      </c>
      <c r="T18" s="232">
        <v>0</v>
      </c>
    </row>
    <row r="19" spans="1:20" s="179" customFormat="1" ht="15.75" customHeight="1">
      <c r="A19" s="201">
        <v>3</v>
      </c>
      <c r="B19" s="69" t="s">
        <v>362</v>
      </c>
      <c r="C19" s="317">
        <f t="shared" si="3"/>
        <v>0</v>
      </c>
      <c r="D19" s="227">
        <f t="shared" si="4"/>
        <v>0</v>
      </c>
      <c r="E19" s="232">
        <v>0</v>
      </c>
      <c r="F19" s="232">
        <v>0</v>
      </c>
      <c r="G19" s="232">
        <v>0</v>
      </c>
      <c r="H19" s="232">
        <v>0</v>
      </c>
      <c r="I19" s="232">
        <v>0</v>
      </c>
      <c r="J19" s="232">
        <v>0</v>
      </c>
      <c r="K19" s="232">
        <v>0</v>
      </c>
      <c r="L19" s="232">
        <v>0</v>
      </c>
      <c r="M19" s="232">
        <v>0</v>
      </c>
      <c r="N19" s="232">
        <v>0</v>
      </c>
      <c r="O19" s="232">
        <v>0</v>
      </c>
      <c r="P19" s="232">
        <v>0</v>
      </c>
      <c r="Q19" s="232">
        <v>0</v>
      </c>
      <c r="R19" s="232">
        <v>0</v>
      </c>
      <c r="S19" s="232">
        <v>0</v>
      </c>
      <c r="T19" s="232">
        <v>0</v>
      </c>
    </row>
    <row r="20" spans="1:20" s="179" customFormat="1" ht="15.75" customHeight="1">
      <c r="A20" s="201">
        <v>4</v>
      </c>
      <c r="B20" s="69" t="s">
        <v>363</v>
      </c>
      <c r="C20" s="317">
        <f t="shared" si="3"/>
        <v>0</v>
      </c>
      <c r="D20" s="227">
        <f t="shared" si="4"/>
        <v>0</v>
      </c>
      <c r="E20" s="232">
        <v>0</v>
      </c>
      <c r="F20" s="232">
        <v>0</v>
      </c>
      <c r="G20" s="232">
        <v>0</v>
      </c>
      <c r="H20" s="232">
        <v>0</v>
      </c>
      <c r="I20" s="232">
        <v>0</v>
      </c>
      <c r="J20" s="232">
        <v>0</v>
      </c>
      <c r="K20" s="232">
        <v>0</v>
      </c>
      <c r="L20" s="232">
        <v>0</v>
      </c>
      <c r="M20" s="232"/>
      <c r="N20" s="232"/>
      <c r="O20" s="232"/>
      <c r="P20" s="232"/>
      <c r="Q20" s="232">
        <v>0</v>
      </c>
      <c r="R20" s="232">
        <v>0</v>
      </c>
      <c r="S20" s="232">
        <v>0</v>
      </c>
      <c r="T20" s="232">
        <v>0</v>
      </c>
    </row>
    <row r="21" spans="1:39" s="179" customFormat="1" ht="15.75" customHeight="1">
      <c r="A21" s="201">
        <v>5</v>
      </c>
      <c r="B21" s="69" t="s">
        <v>364</v>
      </c>
      <c r="C21" s="317">
        <f t="shared" si="3"/>
        <v>0</v>
      </c>
      <c r="D21" s="227">
        <f t="shared" si="4"/>
        <v>0</v>
      </c>
      <c r="E21" s="232">
        <v>0</v>
      </c>
      <c r="F21" s="232">
        <v>0</v>
      </c>
      <c r="G21" s="232">
        <v>0</v>
      </c>
      <c r="H21" s="232">
        <v>0</v>
      </c>
      <c r="I21" s="232">
        <v>0</v>
      </c>
      <c r="J21" s="232">
        <v>0</v>
      </c>
      <c r="K21" s="232">
        <v>0</v>
      </c>
      <c r="L21" s="232">
        <v>0</v>
      </c>
      <c r="M21" s="232">
        <v>0</v>
      </c>
      <c r="N21" s="232">
        <v>0</v>
      </c>
      <c r="O21" s="232">
        <v>0</v>
      </c>
      <c r="P21" s="232">
        <v>0</v>
      </c>
      <c r="Q21" s="232">
        <v>0</v>
      </c>
      <c r="R21" s="232">
        <v>0</v>
      </c>
      <c r="S21" s="232">
        <v>0</v>
      </c>
      <c r="T21" s="232">
        <v>0</v>
      </c>
      <c r="AJ21" s="179" t="s">
        <v>366</v>
      </c>
      <c r="AK21" s="179" t="s">
        <v>367</v>
      </c>
      <c r="AL21" s="179" t="s">
        <v>368</v>
      </c>
      <c r="AM21" s="200" t="s">
        <v>369</v>
      </c>
    </row>
    <row r="22" spans="1:39" s="179" customFormat="1" ht="15.75" customHeight="1">
      <c r="A22" s="201">
        <v>6</v>
      </c>
      <c r="B22" s="69" t="s">
        <v>365</v>
      </c>
      <c r="C22" s="317">
        <f t="shared" si="3"/>
        <v>0</v>
      </c>
      <c r="D22" s="227">
        <f t="shared" si="4"/>
        <v>0</v>
      </c>
      <c r="E22" s="232">
        <v>0</v>
      </c>
      <c r="F22" s="232">
        <v>0</v>
      </c>
      <c r="G22" s="232">
        <v>0</v>
      </c>
      <c r="H22" s="232">
        <v>0</v>
      </c>
      <c r="I22" s="232">
        <v>0</v>
      </c>
      <c r="J22" s="232">
        <v>0</v>
      </c>
      <c r="K22" s="232">
        <v>0</v>
      </c>
      <c r="L22" s="232">
        <v>0</v>
      </c>
      <c r="M22" s="232">
        <v>0</v>
      </c>
      <c r="N22" s="232">
        <v>0</v>
      </c>
      <c r="O22" s="232">
        <v>0</v>
      </c>
      <c r="P22" s="232">
        <v>0</v>
      </c>
      <c r="Q22" s="232">
        <v>0</v>
      </c>
      <c r="R22" s="232">
        <v>0</v>
      </c>
      <c r="S22" s="232">
        <v>0</v>
      </c>
      <c r="T22" s="232">
        <v>0</v>
      </c>
      <c r="AM22" s="200" t="s">
        <v>371</v>
      </c>
    </row>
    <row r="23" spans="1:20" s="179" customFormat="1" ht="15.75" customHeight="1">
      <c r="A23" s="201">
        <v>7</v>
      </c>
      <c r="B23" s="69" t="s">
        <v>370</v>
      </c>
      <c r="C23" s="317">
        <f t="shared" si="3"/>
        <v>0</v>
      </c>
      <c r="D23" s="227">
        <f t="shared" si="4"/>
        <v>0</v>
      </c>
      <c r="E23" s="232">
        <v>0</v>
      </c>
      <c r="F23" s="232">
        <v>0</v>
      </c>
      <c r="G23" s="232">
        <v>0</v>
      </c>
      <c r="H23" s="232">
        <v>0</v>
      </c>
      <c r="I23" s="232">
        <v>0</v>
      </c>
      <c r="J23" s="232">
        <v>0</v>
      </c>
      <c r="K23" s="232">
        <v>0</v>
      </c>
      <c r="L23" s="232">
        <v>0</v>
      </c>
      <c r="M23" s="232">
        <v>0</v>
      </c>
      <c r="N23" s="232">
        <v>0</v>
      </c>
      <c r="O23" s="232">
        <v>0</v>
      </c>
      <c r="P23" s="232">
        <v>0</v>
      </c>
      <c r="Q23" s="232">
        <v>0</v>
      </c>
      <c r="R23" s="232">
        <v>0</v>
      </c>
      <c r="S23" s="232">
        <v>0</v>
      </c>
      <c r="T23" s="232">
        <v>0</v>
      </c>
    </row>
    <row r="24" spans="1:36" s="179" customFormat="1" ht="15.75" customHeight="1">
      <c r="A24" s="201">
        <v>8</v>
      </c>
      <c r="B24" s="69" t="s">
        <v>372</v>
      </c>
      <c r="C24" s="317">
        <f t="shared" si="3"/>
        <v>0</v>
      </c>
      <c r="D24" s="227">
        <f t="shared" si="4"/>
        <v>0</v>
      </c>
      <c r="E24" s="232">
        <v>0</v>
      </c>
      <c r="F24" s="232">
        <v>0</v>
      </c>
      <c r="G24" s="232">
        <v>0</v>
      </c>
      <c r="H24" s="232">
        <v>0</v>
      </c>
      <c r="I24" s="232">
        <v>0</v>
      </c>
      <c r="J24" s="232">
        <v>0</v>
      </c>
      <c r="K24" s="232">
        <v>0</v>
      </c>
      <c r="L24" s="232">
        <v>0</v>
      </c>
      <c r="M24" s="232">
        <v>0</v>
      </c>
      <c r="N24" s="232">
        <v>0</v>
      </c>
      <c r="O24" s="232">
        <v>0</v>
      </c>
      <c r="P24" s="232">
        <v>0</v>
      </c>
      <c r="Q24" s="232">
        <v>0</v>
      </c>
      <c r="R24" s="232">
        <v>0</v>
      </c>
      <c r="S24" s="232">
        <v>0</v>
      </c>
      <c r="T24" s="232">
        <v>0</v>
      </c>
      <c r="AJ24" s="179" t="s">
        <v>366</v>
      </c>
    </row>
    <row r="25" spans="1:36" s="179" customFormat="1" ht="15.75" customHeight="1">
      <c r="A25" s="201">
        <v>9</v>
      </c>
      <c r="B25" s="69" t="s">
        <v>373</v>
      </c>
      <c r="C25" s="317">
        <f t="shared" si="3"/>
        <v>0</v>
      </c>
      <c r="D25" s="227">
        <f t="shared" si="4"/>
        <v>0</v>
      </c>
      <c r="E25" s="232">
        <v>0</v>
      </c>
      <c r="F25" s="232">
        <v>0</v>
      </c>
      <c r="G25" s="232">
        <v>0</v>
      </c>
      <c r="H25" s="232">
        <v>0</v>
      </c>
      <c r="I25" s="232">
        <v>0</v>
      </c>
      <c r="J25" s="232">
        <v>0</v>
      </c>
      <c r="K25" s="232">
        <v>0</v>
      </c>
      <c r="L25" s="232">
        <v>0</v>
      </c>
      <c r="M25" s="232">
        <v>0</v>
      </c>
      <c r="N25" s="232">
        <v>0</v>
      </c>
      <c r="O25" s="232">
        <v>0</v>
      </c>
      <c r="P25" s="232">
        <v>0</v>
      </c>
      <c r="Q25" s="232">
        <v>0</v>
      </c>
      <c r="R25" s="232">
        <v>0</v>
      </c>
      <c r="S25" s="232">
        <v>0</v>
      </c>
      <c r="T25" s="232">
        <v>0</v>
      </c>
      <c r="AJ25" s="200" t="s">
        <v>375</v>
      </c>
    </row>
    <row r="26" spans="1:44" s="179" customFormat="1" ht="15.75" customHeight="1">
      <c r="A26" s="201">
        <v>10</v>
      </c>
      <c r="B26" s="69" t="s">
        <v>374</v>
      </c>
      <c r="C26" s="317">
        <f t="shared" si="3"/>
        <v>0</v>
      </c>
      <c r="D26" s="227">
        <f t="shared" si="4"/>
        <v>0</v>
      </c>
      <c r="E26" s="232">
        <v>0</v>
      </c>
      <c r="F26" s="232">
        <v>0</v>
      </c>
      <c r="G26" s="232">
        <v>0</v>
      </c>
      <c r="H26" s="232">
        <v>0</v>
      </c>
      <c r="I26" s="232">
        <v>0</v>
      </c>
      <c r="J26" s="232">
        <v>0</v>
      </c>
      <c r="K26" s="232">
        <v>0</v>
      </c>
      <c r="L26" s="232">
        <v>0</v>
      </c>
      <c r="M26" s="232">
        <v>0</v>
      </c>
      <c r="N26" s="232">
        <v>0</v>
      </c>
      <c r="O26" s="232">
        <v>0</v>
      </c>
      <c r="P26" s="232">
        <v>0</v>
      </c>
      <c r="Q26" s="232">
        <v>0</v>
      </c>
      <c r="R26" s="232">
        <v>0</v>
      </c>
      <c r="S26" s="232">
        <v>0</v>
      </c>
      <c r="T26" s="232">
        <v>0</v>
      </c>
      <c r="AR26" s="200"/>
    </row>
    <row r="27" spans="1:20" s="179" customFormat="1" ht="15.75" customHeight="1">
      <c r="A27" s="201">
        <v>11</v>
      </c>
      <c r="B27" s="69" t="s">
        <v>376</v>
      </c>
      <c r="C27" s="317">
        <f t="shared" si="3"/>
        <v>0</v>
      </c>
      <c r="D27" s="227">
        <f t="shared" si="4"/>
        <v>0</v>
      </c>
      <c r="E27" s="232">
        <v>0</v>
      </c>
      <c r="F27" s="232">
        <v>0</v>
      </c>
      <c r="G27" s="232">
        <v>0</v>
      </c>
      <c r="H27" s="232">
        <v>0</v>
      </c>
      <c r="I27" s="232">
        <v>0</v>
      </c>
      <c r="J27" s="232">
        <v>0</v>
      </c>
      <c r="K27" s="232">
        <v>0</v>
      </c>
      <c r="L27" s="232">
        <v>0</v>
      </c>
      <c r="M27" s="232">
        <v>0</v>
      </c>
      <c r="N27" s="232">
        <v>0</v>
      </c>
      <c r="O27" s="232">
        <v>0</v>
      </c>
      <c r="P27" s="232">
        <v>0</v>
      </c>
      <c r="Q27" s="232">
        <v>0</v>
      </c>
      <c r="R27" s="232">
        <v>0</v>
      </c>
      <c r="S27" s="232">
        <v>0</v>
      </c>
      <c r="T27" s="232">
        <v>0</v>
      </c>
    </row>
    <row r="28" spans="33:35" ht="5.25" customHeight="1">
      <c r="AG28" s="171" t="s">
        <v>378</v>
      </c>
      <c r="AI28" s="191">
        <f>82/88</f>
        <v>0.9318181818181818</v>
      </c>
    </row>
    <row r="29" spans="1:20" ht="15.75" customHeight="1">
      <c r="A29" s="181"/>
      <c r="B29" s="1313" t="s">
        <v>377</v>
      </c>
      <c r="C29" s="1313"/>
      <c r="D29" s="1313"/>
      <c r="E29" s="1313"/>
      <c r="F29" s="1313"/>
      <c r="G29" s="1313"/>
      <c r="H29" s="182"/>
      <c r="I29" s="182"/>
      <c r="J29" s="183"/>
      <c r="K29" s="182"/>
      <c r="L29" s="1320" t="s">
        <v>377</v>
      </c>
      <c r="M29" s="1320"/>
      <c r="N29" s="1320"/>
      <c r="O29" s="1320"/>
      <c r="P29" s="1320"/>
      <c r="Q29" s="1320"/>
      <c r="R29" s="1320"/>
      <c r="S29" s="1320"/>
      <c r="T29" s="1320"/>
    </row>
    <row r="30" spans="1:20" ht="15" customHeight="1">
      <c r="A30" s="181"/>
      <c r="B30" s="1326" t="s">
        <v>43</v>
      </c>
      <c r="C30" s="1326"/>
      <c r="D30" s="1326"/>
      <c r="E30" s="1326"/>
      <c r="F30" s="1326"/>
      <c r="G30" s="1326"/>
      <c r="H30" s="184"/>
      <c r="I30" s="184"/>
      <c r="J30" s="184"/>
      <c r="K30" s="184"/>
      <c r="L30" s="1329" t="s">
        <v>336</v>
      </c>
      <c r="M30" s="1329"/>
      <c r="N30" s="1329"/>
      <c r="O30" s="1329"/>
      <c r="P30" s="1329"/>
      <c r="Q30" s="1329"/>
      <c r="R30" s="1329"/>
      <c r="S30" s="1329"/>
      <c r="T30" s="1329"/>
    </row>
    <row r="31" spans="1:20" s="321" customFormat="1" ht="18.75">
      <c r="A31" s="319"/>
      <c r="B31" s="1323"/>
      <c r="C31" s="1323"/>
      <c r="D31" s="1323"/>
      <c r="E31" s="1323"/>
      <c r="F31" s="1323"/>
      <c r="G31" s="320"/>
      <c r="H31" s="320"/>
      <c r="I31" s="320"/>
      <c r="J31" s="320"/>
      <c r="K31" s="320"/>
      <c r="L31" s="1324"/>
      <c r="M31" s="1324"/>
      <c r="N31" s="1324"/>
      <c r="O31" s="1324"/>
      <c r="P31" s="1324"/>
      <c r="Q31" s="1324"/>
      <c r="R31" s="1324"/>
      <c r="S31" s="1324"/>
      <c r="T31" s="1324"/>
    </row>
    <row r="32" spans="1:20" s="321" customFormat="1" ht="18.75">
      <c r="A32" s="319"/>
      <c r="B32" s="320"/>
      <c r="C32" s="320"/>
      <c r="D32" s="320"/>
      <c r="E32" s="320"/>
      <c r="F32" s="320"/>
      <c r="G32" s="320"/>
      <c r="H32" s="320"/>
      <c r="I32" s="320"/>
      <c r="J32" s="320"/>
      <c r="K32" s="320"/>
      <c r="L32" s="320"/>
      <c r="M32" s="320"/>
      <c r="N32" s="320"/>
      <c r="O32" s="320"/>
      <c r="P32" s="320"/>
      <c r="Q32" s="320"/>
      <c r="R32" s="320"/>
      <c r="S32" s="320"/>
      <c r="T32" s="320"/>
    </row>
    <row r="33" spans="1:20" s="321" customFormat="1" ht="18.75">
      <c r="A33" s="319"/>
      <c r="B33" s="1445" t="s">
        <v>381</v>
      </c>
      <c r="C33" s="1445"/>
      <c r="D33" s="1445"/>
      <c r="E33" s="1445"/>
      <c r="F33" s="1445"/>
      <c r="G33" s="322"/>
      <c r="H33" s="322"/>
      <c r="I33" s="322"/>
      <c r="J33" s="322"/>
      <c r="K33" s="322"/>
      <c r="L33" s="322"/>
      <c r="M33" s="322"/>
      <c r="N33" s="322"/>
      <c r="O33" s="1445" t="s">
        <v>381</v>
      </c>
      <c r="P33" s="1445"/>
      <c r="Q33" s="1445"/>
      <c r="R33" s="320"/>
      <c r="S33" s="320"/>
      <c r="T33" s="320"/>
    </row>
    <row r="34" spans="1:20" s="185" customFormat="1" ht="18.75" hidden="1">
      <c r="A34" s="236" t="s">
        <v>47</v>
      </c>
      <c r="B34" s="187"/>
      <c r="C34" s="187"/>
      <c r="D34" s="187"/>
      <c r="E34" s="187"/>
      <c r="F34" s="187"/>
      <c r="G34" s="187"/>
      <c r="H34" s="187"/>
      <c r="I34" s="187"/>
      <c r="J34" s="187"/>
      <c r="K34" s="187"/>
      <c r="L34" s="187"/>
      <c r="M34" s="187"/>
      <c r="N34" s="187"/>
      <c r="O34" s="187"/>
      <c r="P34" s="187"/>
      <c r="Q34" s="187"/>
      <c r="R34" s="187"/>
      <c r="S34" s="187"/>
      <c r="T34" s="187"/>
    </row>
    <row r="35" spans="1:20" s="185" customFormat="1" ht="18" customHeight="1" hidden="1">
      <c r="A35" s="189"/>
      <c r="B35" s="280" t="s">
        <v>303</v>
      </c>
      <c r="C35" s="304"/>
      <c r="D35" s="304"/>
      <c r="E35" s="304"/>
      <c r="F35" s="304"/>
      <c r="G35" s="304"/>
      <c r="H35" s="304"/>
      <c r="I35" s="304"/>
      <c r="J35" s="304"/>
      <c r="K35" s="304"/>
      <c r="L35" s="295"/>
      <c r="M35" s="295"/>
      <c r="N35" s="295"/>
      <c r="O35" s="295"/>
      <c r="P35" s="187"/>
      <c r="Q35" s="187"/>
      <c r="R35" s="187"/>
      <c r="S35" s="187"/>
      <c r="T35" s="187"/>
    </row>
    <row r="36" spans="2:20" s="185" customFormat="1" ht="18.75" hidden="1">
      <c r="B36" s="280" t="s">
        <v>304</v>
      </c>
      <c r="C36" s="187"/>
      <c r="D36" s="187"/>
      <c r="E36" s="187"/>
      <c r="F36" s="187"/>
      <c r="G36" s="187"/>
      <c r="H36" s="187"/>
      <c r="I36" s="187"/>
      <c r="J36" s="187"/>
      <c r="K36" s="187"/>
      <c r="L36" s="187"/>
      <c r="M36" s="187"/>
      <c r="N36" s="187"/>
      <c r="O36" s="187"/>
      <c r="P36" s="187"/>
      <c r="Q36" s="187"/>
      <c r="R36" s="187"/>
      <c r="S36" s="187"/>
      <c r="T36" s="187"/>
    </row>
    <row r="37" spans="2:20" s="185" customFormat="1" ht="18.75" hidden="1">
      <c r="B37" s="237" t="s">
        <v>316</v>
      </c>
      <c r="C37" s="187"/>
      <c r="D37" s="187"/>
      <c r="E37" s="187"/>
      <c r="F37" s="187"/>
      <c r="G37" s="187"/>
      <c r="H37" s="187"/>
      <c r="I37" s="187"/>
      <c r="J37" s="187"/>
      <c r="K37" s="187"/>
      <c r="L37" s="187"/>
      <c r="M37" s="187"/>
      <c r="N37" s="187"/>
      <c r="O37" s="187"/>
      <c r="P37" s="187"/>
      <c r="Q37" s="187"/>
      <c r="R37" s="187"/>
      <c r="S37" s="187"/>
      <c r="T37" s="187"/>
    </row>
    <row r="38" spans="2:20" ht="18">
      <c r="B38" s="183"/>
      <c r="C38" s="183"/>
      <c r="D38" s="183"/>
      <c r="E38" s="183"/>
      <c r="F38" s="183"/>
      <c r="G38" s="183"/>
      <c r="H38" s="183"/>
      <c r="I38" s="183"/>
      <c r="J38" s="183"/>
      <c r="K38" s="183"/>
      <c r="L38" s="183"/>
      <c r="M38" s="183"/>
      <c r="N38" s="183"/>
      <c r="O38" s="183"/>
      <c r="P38" s="183"/>
      <c r="Q38" s="183"/>
      <c r="R38" s="183"/>
      <c r="S38" s="183"/>
      <c r="T38" s="183"/>
    </row>
    <row r="39" spans="2:20" ht="18.75">
      <c r="B39" s="1196" t="s">
        <v>337</v>
      </c>
      <c r="C39" s="1196"/>
      <c r="D39" s="1196"/>
      <c r="E39" s="1196"/>
      <c r="F39" s="1196"/>
      <c r="G39" s="1196"/>
      <c r="H39" s="183"/>
      <c r="I39" s="183"/>
      <c r="J39" s="183"/>
      <c r="K39" s="183"/>
      <c r="L39" s="1197" t="s">
        <v>338</v>
      </c>
      <c r="M39" s="1197"/>
      <c r="N39" s="1197"/>
      <c r="O39" s="1197"/>
      <c r="P39" s="1197"/>
      <c r="Q39" s="1197"/>
      <c r="R39" s="1197"/>
      <c r="S39" s="1197"/>
      <c r="T39" s="1197"/>
    </row>
    <row r="40" spans="2:20" ht="18.75">
      <c r="B40" s="183"/>
      <c r="C40" s="183"/>
      <c r="D40" s="183"/>
      <c r="E40" s="183"/>
      <c r="F40" s="183"/>
      <c r="G40" s="183"/>
      <c r="H40" s="302"/>
      <c r="I40" s="183"/>
      <c r="J40" s="183"/>
      <c r="K40" s="183"/>
      <c r="L40" s="183"/>
      <c r="M40" s="183"/>
      <c r="N40" s="183"/>
      <c r="O40" s="183"/>
      <c r="P40" s="183"/>
      <c r="Q40" s="183"/>
      <c r="R40" s="183"/>
      <c r="S40" s="183"/>
      <c r="T40" s="183"/>
    </row>
    <row r="41" spans="2:20" ht="18">
      <c r="B41" s="183"/>
      <c r="C41" s="183"/>
      <c r="D41" s="183"/>
      <c r="E41" s="183"/>
      <c r="F41" s="183"/>
      <c r="G41" s="183"/>
      <c r="H41" s="183"/>
      <c r="I41" s="183"/>
      <c r="J41" s="183"/>
      <c r="K41" s="183"/>
      <c r="L41" s="183"/>
      <c r="M41" s="183"/>
      <c r="N41" s="183"/>
      <c r="O41" s="183"/>
      <c r="P41" s="183"/>
      <c r="Q41" s="183"/>
      <c r="R41" s="183"/>
      <c r="S41" s="183"/>
      <c r="T41" s="183"/>
    </row>
  </sheetData>
  <sheetProtection/>
  <mergeCells count="41">
    <mergeCell ref="A2:D2"/>
    <mergeCell ref="B29:G29"/>
    <mergeCell ref="N9:N10"/>
    <mergeCell ref="O8:T8"/>
    <mergeCell ref="C7:C10"/>
    <mergeCell ref="A12:B12"/>
    <mergeCell ref="B31:F31"/>
    <mergeCell ref="I9:J9"/>
    <mergeCell ref="A11:B11"/>
    <mergeCell ref="D7:D10"/>
    <mergeCell ref="F9:F10"/>
    <mergeCell ref="E8:F8"/>
    <mergeCell ref="E9:E10"/>
    <mergeCell ref="B39:G39"/>
    <mergeCell ref="A14:B14"/>
    <mergeCell ref="C6:D6"/>
    <mergeCell ref="M8:N8"/>
    <mergeCell ref="L39:T39"/>
    <mergeCell ref="B30:G30"/>
    <mergeCell ref="A6:B10"/>
    <mergeCell ref="B33:F33"/>
    <mergeCell ref="L31:T31"/>
    <mergeCell ref="O33:Q33"/>
    <mergeCell ref="A1:D1"/>
    <mergeCell ref="E7:L7"/>
    <mergeCell ref="F1:O4"/>
    <mergeCell ref="O9:P9"/>
    <mergeCell ref="G9:H9"/>
    <mergeCell ref="Q9:R9"/>
    <mergeCell ref="A3:D3"/>
    <mergeCell ref="M9:M10"/>
    <mergeCell ref="K9:L9"/>
    <mergeCell ref="A4:D4"/>
    <mergeCell ref="L30:T30"/>
    <mergeCell ref="M7:T7"/>
    <mergeCell ref="A13:B13"/>
    <mergeCell ref="F5:O5"/>
    <mergeCell ref="E6:T6"/>
    <mergeCell ref="G8:L8"/>
    <mergeCell ref="S9:T9"/>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2019-10-01T07:40:12Z</cp:lastPrinted>
  <dcterms:created xsi:type="dcterms:W3CDTF">2004-03-07T02:36:29Z</dcterms:created>
  <dcterms:modified xsi:type="dcterms:W3CDTF">2019-10-01T09:02:22Z</dcterms:modified>
  <cp:category/>
  <cp:version/>
  <cp:contentType/>
  <cp:contentStatus/>
</cp:coreProperties>
</file>